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General info" sheetId="1" r:id="rId1"/>
    <sheet name="trio" sheetId="2" r:id="rId2"/>
    <sheet name="duo" sheetId="3" r:id="rId3"/>
    <sheet name="extended jap" sheetId="4" r:id="rId4"/>
    <sheet name="mutation" sheetId="5" r:id="rId5"/>
    <sheet name="silent" sheetId="6" r:id="rId6"/>
    <sheet name="Relationship w_o coancestry" sheetId="7" r:id="rId7"/>
  </sheets>
  <definedNames/>
  <calcPr fullCalcOnLoad="1"/>
</workbook>
</file>

<file path=xl/sharedStrings.xml><?xml version="1.0" encoding="utf-8"?>
<sst xmlns="http://schemas.openxmlformats.org/spreadsheetml/2006/main" count="623" uniqueCount="238">
  <si>
    <t>Test</t>
  </si>
  <si>
    <t>1.</t>
  </si>
  <si>
    <t>check trio with different genotype constellation</t>
  </si>
  <si>
    <t>2.</t>
  </si>
  <si>
    <t>3.</t>
  </si>
  <si>
    <t>4.</t>
  </si>
  <si>
    <t>mutations</t>
  </si>
  <si>
    <t>5.</t>
  </si>
  <si>
    <t>silent allele</t>
  </si>
  <si>
    <t>6.</t>
  </si>
  <si>
    <t>Relationship (with and without Fst)</t>
  </si>
  <si>
    <t>Result</t>
  </si>
  <si>
    <t>Golden standard</t>
  </si>
  <si>
    <t>Familias 1.81</t>
  </si>
  <si>
    <t>Paternity Index 0.78 formula</t>
  </si>
  <si>
    <t>Paternity Index 0.78</t>
  </si>
  <si>
    <t>Familias V3</t>
  </si>
  <si>
    <t>CSF1PO</t>
  </si>
  <si>
    <r>
      <t>1/2p</t>
    </r>
    <r>
      <rPr>
        <vertAlign val="subscript"/>
        <sz val="10"/>
        <rFont val="Arial"/>
        <family val="2"/>
      </rPr>
      <t>12</t>
    </r>
  </si>
  <si>
    <t>D13S317</t>
  </si>
  <si>
    <r>
      <t>1/2p</t>
    </r>
    <r>
      <rPr>
        <vertAlign val="subscript"/>
        <sz val="10"/>
        <rFont val="Arial"/>
        <family val="2"/>
      </rPr>
      <t>9</t>
    </r>
  </si>
  <si>
    <t>D16S539</t>
  </si>
  <si>
    <t>D18S51</t>
  </si>
  <si>
    <r>
      <t>1/p</t>
    </r>
    <r>
      <rPr>
        <vertAlign val="subscript"/>
        <sz val="10"/>
        <rFont val="Arial"/>
        <family val="2"/>
      </rPr>
      <t>14</t>
    </r>
  </si>
  <si>
    <t>D19S433</t>
  </si>
  <si>
    <r>
      <t>1/2p</t>
    </r>
    <r>
      <rPr>
        <vertAlign val="subscript"/>
        <sz val="10"/>
        <rFont val="Arial"/>
        <family val="2"/>
      </rPr>
      <t>13</t>
    </r>
  </si>
  <si>
    <t>D21S11</t>
  </si>
  <si>
    <r>
      <t>1/(p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30</t>
    </r>
    <r>
      <rPr>
        <sz val="10"/>
        <rFont val="Arial"/>
        <family val="2"/>
      </rPr>
      <t>)</t>
    </r>
  </si>
  <si>
    <t>D2S1338</t>
  </si>
  <si>
    <r>
      <t>1/2p</t>
    </r>
    <r>
      <rPr>
        <vertAlign val="subscript"/>
        <sz val="10"/>
        <rFont val="Arial"/>
        <family val="2"/>
      </rPr>
      <t>20</t>
    </r>
  </si>
  <si>
    <t>D3S1358</t>
  </si>
  <si>
    <r>
      <t>1/(p</t>
    </r>
    <r>
      <rPr>
        <vertAlign val="subscript"/>
        <sz val="10"/>
        <rFont val="Arial"/>
        <family val="2"/>
      </rPr>
      <t>18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20</t>
    </r>
    <r>
      <rPr>
        <sz val="10"/>
        <rFont val="Arial"/>
        <family val="2"/>
      </rPr>
      <t>)</t>
    </r>
  </si>
  <si>
    <t>D5S818</t>
  </si>
  <si>
    <t>D7S820</t>
  </si>
  <si>
    <r>
      <t>1/(2(p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))</t>
    </r>
  </si>
  <si>
    <t>D8S1179</t>
  </si>
  <si>
    <t>FGA</t>
  </si>
  <si>
    <r>
      <t>1/2p</t>
    </r>
    <r>
      <rPr>
        <vertAlign val="subscript"/>
        <sz val="10"/>
        <rFont val="Arial"/>
        <family val="2"/>
      </rPr>
      <t>24</t>
    </r>
  </si>
  <si>
    <t>TH01</t>
  </si>
  <si>
    <r>
      <t>1/2p</t>
    </r>
    <r>
      <rPr>
        <vertAlign val="subscript"/>
        <sz val="10"/>
        <rFont val="Arial"/>
        <family val="2"/>
      </rPr>
      <t>09.3</t>
    </r>
  </si>
  <si>
    <t>TPOX</t>
  </si>
  <si>
    <r>
      <t>1/2p</t>
    </r>
    <r>
      <rPr>
        <vertAlign val="subscript"/>
        <sz val="10"/>
        <rFont val="Arial"/>
        <family val="2"/>
      </rPr>
      <t>11</t>
    </r>
  </si>
  <si>
    <t>vWA</t>
  </si>
  <si>
    <r>
      <t>1/p</t>
    </r>
    <r>
      <rPr>
        <vertAlign val="subscript"/>
        <sz val="10"/>
        <rFont val="Arial"/>
        <family val="2"/>
      </rPr>
      <t>15</t>
    </r>
  </si>
  <si>
    <t>PI</t>
  </si>
  <si>
    <t>Data</t>
  </si>
  <si>
    <t>Mother</t>
  </si>
  <si>
    <t>Child</t>
  </si>
  <si>
    <t>Alleged Man</t>
  </si>
  <si>
    <t>D3_</t>
  </si>
  <si>
    <t>20</t>
  </si>
  <si>
    <t>18</t>
  </si>
  <si>
    <t>T_</t>
  </si>
  <si>
    <t>09.3</t>
  </si>
  <si>
    <t>06</t>
  </si>
  <si>
    <t>D21_</t>
  </si>
  <si>
    <t>31</t>
  </si>
  <si>
    <t>30</t>
  </si>
  <si>
    <t>D18_</t>
  </si>
  <si>
    <t>15</t>
  </si>
  <si>
    <t>14</t>
  </si>
  <si>
    <t>Penta E</t>
  </si>
  <si>
    <t>PentaE_</t>
  </si>
  <si>
    <t>nt</t>
  </si>
  <si>
    <t>amelogenin</t>
  </si>
  <si>
    <t>amel_</t>
  </si>
  <si>
    <t>X</t>
  </si>
  <si>
    <t>Y</t>
  </si>
  <si>
    <t>vWA_</t>
  </si>
  <si>
    <t>16</t>
  </si>
  <si>
    <t>D8_</t>
  </si>
  <si>
    <t>11</t>
  </si>
  <si>
    <t>10</t>
  </si>
  <si>
    <t>TP_</t>
  </si>
  <si>
    <t>08</t>
  </si>
  <si>
    <t>12</t>
  </si>
  <si>
    <t>FGA_</t>
  </si>
  <si>
    <t>22</t>
  </si>
  <si>
    <t>24</t>
  </si>
  <si>
    <t>D5_</t>
  </si>
  <si>
    <t>13</t>
  </si>
  <si>
    <t>D13_</t>
  </si>
  <si>
    <t>09</t>
  </si>
  <si>
    <t>D7_</t>
  </si>
  <si>
    <t>D16_</t>
  </si>
  <si>
    <t>C_</t>
  </si>
  <si>
    <t>Penta D</t>
  </si>
  <si>
    <t>PentaD_</t>
  </si>
  <si>
    <t>D14S1434</t>
  </si>
  <si>
    <t>D14_</t>
  </si>
  <si>
    <t>D22S1045</t>
  </si>
  <si>
    <t>D22_</t>
  </si>
  <si>
    <t>D10S1248</t>
  </si>
  <si>
    <t>D10_</t>
  </si>
  <si>
    <t>D6S1017</t>
  </si>
  <si>
    <t>D6_</t>
  </si>
  <si>
    <t>D2_</t>
  </si>
  <si>
    <t>17</t>
  </si>
  <si>
    <t>25</t>
  </si>
  <si>
    <t>D1S1677</t>
  </si>
  <si>
    <t>D1_</t>
  </si>
  <si>
    <t>D19S433_</t>
  </si>
  <si>
    <t>Golden standard formula</t>
  </si>
  <si>
    <t>A</t>
  </si>
  <si>
    <t>1/(2*q)</t>
  </si>
  <si>
    <t>B</t>
  </si>
  <si>
    <t>1/(4*q)</t>
  </si>
  <si>
    <t>C</t>
  </si>
  <si>
    <t>(p+q)/(4*p*q)</t>
  </si>
  <si>
    <t>D</t>
  </si>
  <si>
    <t>E</t>
  </si>
  <si>
    <t>1/q</t>
  </si>
  <si>
    <t>File Name</t>
  </si>
  <si>
    <t>Category</t>
  </si>
  <si>
    <t>Allele 1</t>
  </si>
  <si>
    <t>Allele 2</t>
  </si>
  <si>
    <t>P</t>
  </si>
  <si>
    <t>Q</t>
  </si>
  <si>
    <t>Alleged_Man</t>
  </si>
  <si>
    <t>R</t>
  </si>
  <si>
    <t>Algebraic formula</t>
  </si>
  <si>
    <t>Brenner</t>
  </si>
  <si>
    <t>Original</t>
  </si>
  <si>
    <t>(2+18*c+5*d+10*h+16*c*c+48*c*d+66*c*h+23*d*h+48*c*c*d+42*c*c*h+114*c*d*h+64*c*c*d*h) / (48*h+400*c*h+120*d*h+296*c*c*h+840*c*d*h+640*c*c*d*h)</t>
  </si>
  <si>
    <t>Transcription</t>
  </si>
  <si>
    <t>(2 + 18*c + 16*c^2 + 5*d + 48*c*d + 48*c^2*d + 10*h + 66*c*h + 42*c^2*h + 23*d*h + 114*c*d*h + 64*c^2*d*h)/(48*h + 400*c*h + 296*c^2*h + 120*d*h + 840*c*d*h + 640*c^2*d*h)</t>
  </si>
  <si>
    <t>Simplified</t>
  </si>
  <si>
    <t xml:space="preserve">(2 + 10*h + d*(5 + 23*h) + 2*c^2*(8 + 21*h + 8*d*(3 + 4*h)) + 6*c*(3 + 11*h + d*(8 + 19*h)))/(8*(6 + 15*d + c*(50 + 105*d + c*(37 + 80*d)))*h) </t>
  </si>
  <si>
    <t>familias</t>
  </si>
  <si>
    <t>unavailable</t>
  </si>
  <si>
    <t>Paternity Index 0,78</t>
  </si>
  <si>
    <t>(32*a4*a3*a3*a1,3+21*a3*a3*a1,3+24*a4*a3*a3+8*a3*a3+57*a4*a3*a1,3+33*a3*a1,3+24*a4*a3+9*a3+11,5*a4*a1,3+5*a1,3+2,5*a4+1)/(148*a1,3*a3*a3+420*a4*a1,3*a3+200*a1,3*a3+60*a4*a1,3+24*a1,3+320*a4*a1,3*a3*a3)</t>
  </si>
  <si>
    <t>(1 + 9*c + 8*c^2 + 2,5*d + 24*c*d + 24*c^2*d + 5*h + 33*c*h + 21*c^2*h + 11,5*d*h + 57*c*d*h + 32*c^2*d*h)/(24*h + 200*c*h + 148*c^2*h + 60*d*h + 420*c*d*h + 320*c^2*d*h)</t>
  </si>
  <si>
    <t xml:space="preserve">(0,25 + 2,*c*(1,125 + c) + 0,625*d + 6,*c*(1, + c)*d + 1,25*h + 8,*(0,65625*c*(1,5714285714285714 + c) + 1,*(0,23196128411381275 + c)*(1,5492887158861872 + c)*d)*h)/((37,*(0,13311189459770997 + c)*(1,2182394567536414 + c) + 80,*(0,16313331756064062 + c)*(1,1493666824393594 + c)*d)*h) </t>
  </si>
  <si>
    <t>Peak 1</t>
  </si>
  <si>
    <t>Peak 2</t>
  </si>
  <si>
    <t>DQA1</t>
  </si>
  <si>
    <t>1.3</t>
  </si>
  <si>
    <t>3</t>
  </si>
  <si>
    <t>4</t>
  </si>
  <si>
    <t>F</t>
  </si>
  <si>
    <t>G</t>
  </si>
  <si>
    <t>1.2</t>
  </si>
  <si>
    <t>H</t>
  </si>
  <si>
    <t>Results</t>
  </si>
  <si>
    <t>Source</t>
  </si>
  <si>
    <t>Formula</t>
  </si>
  <si>
    <t>Results (sorted)</t>
  </si>
  <si>
    <t>Note</t>
  </si>
  <si>
    <t>Familias equal probability (simple and fast), mutation rate 0.001</t>
  </si>
  <si>
    <t>0.00073298400031434</t>
  </si>
  <si>
    <t>Paternity Index stepwise formula constructed</t>
  </si>
  <si>
    <t>unintelligible</t>
  </si>
  <si>
    <t>0.00082658</t>
  </si>
  <si>
    <t>Paternity Index decreasing formula construced</t>
  </si>
  <si>
    <t>0.000948267</t>
  </si>
  <si>
    <t>Familias probability proportional to frequency, stable</t>
  </si>
  <si>
    <t>0.00113550135718683</t>
  </si>
  <si>
    <t>Paternity Index rule of thumb formula constructed</t>
  </si>
  <si>
    <t>0.001357362</t>
  </si>
  <si>
    <t>Paternity Index stepwise</t>
  </si>
  <si>
    <t>0.00147194842763069</t>
  </si>
  <si>
    <t>Paternity Index stepwise, nonexclusion</t>
  </si>
  <si>
    <t>0.00147281853747965</t>
  </si>
  <si>
    <t>Familias probability decreasing with range, stable; mutation range 0.1</t>
  </si>
  <si>
    <t>0.0014963671834265</t>
  </si>
  <si>
    <t>Paternity Index decreasing</t>
  </si>
  <si>
    <t>0.00168803544849629</t>
  </si>
  <si>
    <t>Paternity Index decreasing, nonexclusion</t>
  </si>
  <si>
    <t>0.00168935263898361</t>
  </si>
  <si>
    <t>Familias probability decreasing with range, equal; mutation range 0.1</t>
  </si>
  <si>
    <t>0.00217561218544191</t>
  </si>
  <si>
    <t>Paternity Index rule of thumb</t>
  </si>
  <si>
    <t>0.00241569575730929</t>
  </si>
  <si>
    <t>Paternity Index rule of thumb, nonexlusion</t>
  </si>
  <si>
    <t>0.00241711031967296</t>
  </si>
  <si>
    <t>Gjertson et al. 2007, stepwise</t>
  </si>
  <si>
    <r>
      <t>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17-16</t>
    </r>
    <r>
      <rPr>
        <sz val="10"/>
        <rFont val="Arial"/>
        <family val="2"/>
      </rPr>
      <t>+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18-16</t>
    </r>
    <r>
      <rPr>
        <sz val="10"/>
        <rFont val="Arial"/>
        <family val="2"/>
      </rPr>
      <t>)/2p</t>
    </r>
    <r>
      <rPr>
        <vertAlign val="subscript"/>
        <sz val="10"/>
        <rFont val="Arial"/>
        <family val="2"/>
      </rPr>
      <t>16</t>
    </r>
  </si>
  <si>
    <t>0.0024181138711805</t>
  </si>
  <si>
    <r>
      <t>m</t>
    </r>
    <r>
      <rPr>
        <vertAlign val="subscript"/>
        <sz val="10"/>
        <rFont val="Arial"/>
        <family val="2"/>
      </rPr>
      <t>17-16</t>
    </r>
    <r>
      <rPr>
        <sz val="10"/>
        <rFont val="Arial"/>
        <family val="2"/>
      </rPr>
      <t>=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 for single step mutation*1/2 for direction of mutation; '</t>
    </r>
    <r>
      <rPr>
        <sz val="10"/>
        <rFont val="Symbol"/>
        <family val="1"/>
      </rPr>
      <t>m</t>
    </r>
    <r>
      <rPr>
        <sz val="10"/>
        <rFont val="Arial"/>
        <family val="2"/>
      </rPr>
      <t>18-16=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 for double step mutation*1/2 for direction of mutation</t>
    </r>
  </si>
  <si>
    <t>Gjertson et al. 2007, equal</t>
  </si>
  <si>
    <t>0.0043965706748736</t>
  </si>
  <si>
    <t>Familias extended range 0.1</t>
  </si>
  <si>
    <t>LR</t>
  </si>
  <si>
    <t>(a14*o-o*a14*o+o*a18-3*o*a18*o+2*o*o)/((a14+o-o*a14)*(a18-3*a18*o+2*o))</t>
  </si>
  <si>
    <t>o/((a14+o)*(a18+2*o))</t>
  </si>
  <si>
    <t>Familias v3</t>
  </si>
  <si>
    <t>N/T</t>
  </si>
  <si>
    <t>Locus</t>
  </si>
  <si>
    <t>DNA profiles</t>
  </si>
  <si>
    <t>Paternity Index formula</t>
  </si>
  <si>
    <t>Golden standard result</t>
  </si>
  <si>
    <t>Familias result</t>
  </si>
  <si>
    <t>Paternity Index result</t>
  </si>
  <si>
    <t>Familias V3 result</t>
  </si>
  <si>
    <t>Child 1</t>
  </si>
  <si>
    <t>Child 2</t>
  </si>
  <si>
    <t>full sibship</t>
  </si>
  <si>
    <t>half sibship</t>
  </si>
  <si>
    <t>unrelated</t>
  </si>
  <si>
    <t>10, 10</t>
  </si>
  <si>
    <t>10, 11</t>
  </si>
  <si>
    <t>1+p10+p11+2*p10*p11</t>
  </si>
  <si>
    <t>p10+p11+4*p10*p11</t>
  </si>
  <si>
    <t>8*p10*p11</t>
  </si>
  <si>
    <t>(1+p10)*(1+p10)</t>
  </si>
  <si>
    <t>2*p10*(1+p10)</t>
  </si>
  <si>
    <t>4*p10*p10</t>
  </si>
  <si>
    <t>1+p10</t>
  </si>
  <si>
    <t>1+2*p10</t>
  </si>
  <si>
    <t>4*p10</t>
  </si>
  <si>
    <t>10, 12</t>
  </si>
  <si>
    <t>1+4*p10</t>
  </si>
  <si>
    <t>8*p10</t>
  </si>
  <si>
    <t>12, 13</t>
  </si>
  <si>
    <t>14, 15</t>
  </si>
  <si>
    <t>25, 25</t>
  </si>
  <si>
    <t>26, 26</t>
  </si>
  <si>
    <t>Golden standard formulas</t>
  </si>
  <si>
    <t>Golden standard formulas coancestry</t>
  </si>
  <si>
    <t>Golden standard result coancestry 0,03</t>
  </si>
  <si>
    <t>Familias result coancestry 0,03</t>
  </si>
  <si>
    <t>Familias V3 result coancestry 0,03</t>
  </si>
  <si>
    <t>1/4+(1+2*Q)/(8*(Q+(1-Q)*p10))+(1+2*Q)/(8*(Q+(1-Q)*p11))+(1+Q)*(1+2*Q)/(8*(Q+(1-Q)*p10)*(Q+(1-Q)*p11))</t>
  </si>
  <si>
    <t>1/2+(1+2*Q)/(8*(Q+(1-Q)*p10))+(1+2*Q)/(8*(Q+(1-Q)*p11))</t>
  </si>
  <si>
    <t>1/4+(1+2*Q)/(2*(3*Q+(1-Q)*p10))+(1+Q)*(1+2*Q)/(4*(2*Q+(1-Q)*p10)*(3*Q+(1-Q)*p10))</t>
  </si>
  <si>
    <t>1/2+(1+2*Q)/(2*(3*Q+(1-Q)*p10))</t>
  </si>
  <si>
    <t>1/4+(1+2*Q)/(4*(2*Q+(1-Q)*p10))</t>
  </si>
  <si>
    <t>1/2+(1+2*Q)/(4*(2*Q+(1-Q)*p10))</t>
  </si>
  <si>
    <t>1/4+(1+2*Q)/(8*(Q+(1-Q)*p10))</t>
  </si>
  <si>
    <t>1/2+(1+2*Q)/(8*(Q+(1-Q)*p10))</t>
  </si>
  <si>
    <t>1/4</t>
  </si>
  <si>
    <t>1/2</t>
  </si>
  <si>
    <t>Total</t>
  </si>
  <si>
    <t>check duo (motherless paternity)</t>
  </si>
  <si>
    <t>complex case (extended jap)</t>
  </si>
  <si>
    <t>All Familias files (with allele frequencies and so on) are located at http://arken.umb.no/~dakl/Familias_Golden_Standards</t>
  </si>
  <si>
    <t>This document supplements the paper by Kling et al. (2014), by providing a number of validating examples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</si>
</sst>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yy/mm/dd"/>
    <numFmt numFmtId="173" formatCode="0.00000000000000"/>
    <numFmt numFmtId="174" formatCode="0.000"/>
    <numFmt numFmtId="175" formatCode="0.0000000000000"/>
    <numFmt numFmtId="176" formatCode="0.0000000"/>
    <numFmt numFmtId="177" formatCode="0.0000000000"/>
    <numFmt numFmtId="178" formatCode="0.00E+000"/>
    <numFmt numFmtId="179" formatCode="0.0E+00"/>
    <numFmt numFmtId="180" formatCode="0E+00"/>
    <numFmt numFmtId="181" formatCode="0.000E+00"/>
    <numFmt numFmtId="182" formatCode="0.0000E+00"/>
    <numFmt numFmtId="183" formatCode="0.00000E+00"/>
    <numFmt numFmtId="184" formatCode="0.000000E+00"/>
    <numFmt numFmtId="185" formatCode="0.0000000E+00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[$€-2]\ ###,000_);[Red]\([$€-2]\ ###,000\)"/>
    <numFmt numFmtId="190" formatCode="0.0"/>
    <numFmt numFmtId="191" formatCode="0.0000"/>
    <numFmt numFmtId="192" formatCode="0.00000"/>
    <numFmt numFmtId="193" formatCode="0.000000"/>
    <numFmt numFmtId="194" formatCode="0.00000000"/>
    <numFmt numFmtId="195" formatCode="0.000000000"/>
    <numFmt numFmtId="196" formatCode="0.00000000000"/>
    <numFmt numFmtId="197" formatCode="0.000000000000"/>
  </numFmts>
  <fonts count="5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name val="Symbol"/>
      <family val="1"/>
    </font>
    <font>
      <sz val="10"/>
      <name val="Courier New"/>
      <family val="3"/>
    </font>
    <font>
      <sz val="8"/>
      <name val="Arial"/>
      <family val="2"/>
    </font>
    <font>
      <sz val="10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/>
    </xf>
    <xf numFmtId="0" fontId="0" fillId="35" borderId="1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49" fontId="6" fillId="35" borderId="15" xfId="0" applyNumberFormat="1" applyFont="1" applyFill="1" applyBorder="1" applyAlignment="1">
      <alignment horizontal="left"/>
    </xf>
    <xf numFmtId="49" fontId="6" fillId="35" borderId="16" xfId="0" applyNumberFormat="1" applyFont="1" applyFill="1" applyBorder="1" applyAlignment="1">
      <alignment horizontal="left"/>
    </xf>
    <xf numFmtId="49" fontId="6" fillId="35" borderId="17" xfId="0" applyNumberFormat="1" applyFont="1" applyFill="1" applyBorder="1" applyAlignment="1">
      <alignment horizontal="left"/>
    </xf>
    <xf numFmtId="49" fontId="6" fillId="35" borderId="18" xfId="0" applyNumberFormat="1" applyFont="1" applyFill="1" applyBorder="1" applyAlignment="1">
      <alignment horizontal="left"/>
    </xf>
    <xf numFmtId="49" fontId="6" fillId="35" borderId="19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left"/>
    </xf>
    <xf numFmtId="49" fontId="6" fillId="35" borderId="21" xfId="0" applyNumberFormat="1" applyFont="1" applyFill="1" applyBorder="1" applyAlignment="1">
      <alignment horizontal="left"/>
    </xf>
    <xf numFmtId="49" fontId="6" fillId="35" borderId="22" xfId="0" applyNumberFormat="1" applyFont="1" applyFill="1" applyBorder="1" applyAlignment="1">
      <alignment horizontal="left"/>
    </xf>
    <xf numFmtId="49" fontId="6" fillId="35" borderId="23" xfId="0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49" fontId="3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174" fontId="3" fillId="33" borderId="10" xfId="0" applyNumberFormat="1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173" fontId="0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 horizontal="left"/>
    </xf>
    <xf numFmtId="173" fontId="9" fillId="33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36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77" fontId="3" fillId="36" borderId="19" xfId="0" applyNumberFormat="1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 wrapText="1"/>
    </xf>
    <xf numFmtId="177" fontId="0" fillId="36" borderId="19" xfId="0" applyNumberFormat="1" applyFill="1" applyBorder="1" applyAlignment="1">
      <alignment horizontal="left" vertical="center"/>
    </xf>
    <xf numFmtId="177" fontId="0" fillId="36" borderId="19" xfId="0" applyNumberForma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173" fontId="0" fillId="36" borderId="19" xfId="0" applyNumberFormat="1" applyFill="1" applyBorder="1" applyAlignment="1">
      <alignment horizontal="left" vertical="center"/>
    </xf>
    <xf numFmtId="177" fontId="3" fillId="36" borderId="19" xfId="0" applyNumberFormat="1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left" vertical="center"/>
    </xf>
    <xf numFmtId="177" fontId="3" fillId="36" borderId="19" xfId="0" applyNumberFormat="1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173" fontId="0" fillId="36" borderId="0" xfId="0" applyNumberFormat="1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 wrapText="1"/>
    </xf>
    <xf numFmtId="177" fontId="3" fillId="36" borderId="0" xfId="0" applyNumberFormat="1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/>
    </xf>
    <xf numFmtId="177" fontId="3" fillId="36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36" borderId="19" xfId="0" applyNumberFormat="1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/>
    </xf>
    <xf numFmtId="195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37" borderId="0" xfId="0" applyFill="1" applyAlignment="1">
      <alignment/>
    </xf>
    <xf numFmtId="175" fontId="3" fillId="34" borderId="25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95" fontId="0" fillId="34" borderId="0" xfId="0" applyNumberFormat="1" applyFill="1" applyAlignment="1">
      <alignment/>
    </xf>
    <xf numFmtId="0" fontId="0" fillId="33" borderId="10" xfId="0" applyFont="1" applyFill="1" applyBorder="1" applyAlignment="1">
      <alignment horizontal="left" vertical="top"/>
    </xf>
    <xf numFmtId="0" fontId="3" fillId="36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8</xdr:col>
      <xdr:colOff>247650</xdr:colOff>
      <xdr:row>53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76" t="10311" r="57083" b="34875"/>
        <a:stretch>
          <a:fillRect/>
        </a:stretch>
      </xdr:blipFill>
      <xdr:spPr>
        <a:xfrm>
          <a:off x="76200" y="7267575"/>
          <a:ext cx="116395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28</xdr:row>
      <xdr:rowOff>66675</xdr:rowOff>
    </xdr:from>
    <xdr:to>
      <xdr:col>17</xdr:col>
      <xdr:colOff>390525</xdr:colOff>
      <xdr:row>53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5858" t="11251" r="13969" b="34875"/>
        <a:stretch>
          <a:fillRect/>
        </a:stretch>
      </xdr:blipFill>
      <xdr:spPr>
        <a:xfrm>
          <a:off x="12439650" y="7362825"/>
          <a:ext cx="49053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9.140625" style="0" customWidth="1"/>
    <col min="2" max="2" width="40.140625" style="0" customWidth="1"/>
    <col min="3" max="3" width="23.28125" style="0" customWidth="1"/>
  </cols>
  <sheetData>
    <row r="1" ht="12.75">
      <c r="A1" t="s">
        <v>237</v>
      </c>
    </row>
    <row r="3" ht="15.75">
      <c r="B3" s="1" t="s">
        <v>0</v>
      </c>
    </row>
    <row r="4" spans="1:2" ht="12.75">
      <c r="A4" t="s">
        <v>1</v>
      </c>
      <c r="B4" t="s">
        <v>2</v>
      </c>
    </row>
    <row r="6" spans="1:2" ht="12.75">
      <c r="A6" t="s">
        <v>3</v>
      </c>
      <c r="B6" t="s">
        <v>234</v>
      </c>
    </row>
    <row r="8" spans="1:2" ht="12.75">
      <c r="A8" t="s">
        <v>4</v>
      </c>
      <c r="B8" t="s">
        <v>235</v>
      </c>
    </row>
    <row r="10" spans="1:2" ht="12.75">
      <c r="A10" t="s">
        <v>5</v>
      </c>
      <c r="B10" t="s">
        <v>6</v>
      </c>
    </row>
    <row r="12" spans="1:2" ht="12.75">
      <c r="A12" t="s">
        <v>7</v>
      </c>
      <c r="B12" t="s">
        <v>8</v>
      </c>
    </row>
    <row r="14" spans="1:2" ht="12.75">
      <c r="A14" t="s">
        <v>9</v>
      </c>
      <c r="B14" t="s">
        <v>10</v>
      </c>
    </row>
    <row r="16" ht="12.75">
      <c r="A16" s="2" t="s">
        <v>236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57421875" style="0" customWidth="1"/>
    <col min="2" max="3" width="16.140625" style="0" customWidth="1"/>
    <col min="4" max="4" width="12.8515625" style="0" customWidth="1"/>
    <col min="5" max="5" width="11.57421875" style="0" customWidth="1"/>
    <col min="6" max="6" width="16.57421875" style="0" customWidth="1"/>
    <col min="7" max="7" width="9.140625" style="0" customWidth="1"/>
    <col min="8" max="8" width="10.8515625" style="0" customWidth="1"/>
    <col min="10" max="10" width="12.421875" style="0" bestFit="1" customWidth="1"/>
    <col min="11" max="11" width="11.57421875" style="0" bestFit="1" customWidth="1"/>
  </cols>
  <sheetData>
    <row r="1" s="3" customFormat="1" ht="18">
      <c r="A1" s="3" t="s">
        <v>11</v>
      </c>
    </row>
    <row r="2" spans="1:8" ht="12.75">
      <c r="A2" s="4"/>
      <c r="B2" s="4" t="s">
        <v>12</v>
      </c>
      <c r="C2" s="4" t="s">
        <v>12</v>
      </c>
      <c r="D2" s="5" t="s">
        <v>13</v>
      </c>
      <c r="E2" s="4" t="s">
        <v>14</v>
      </c>
      <c r="F2" s="4" t="s">
        <v>15</v>
      </c>
      <c r="H2" s="6" t="s">
        <v>16</v>
      </c>
    </row>
    <row r="3" spans="1:11" ht="15.75">
      <c r="A3" s="7" t="s">
        <v>17</v>
      </c>
      <c r="B3" s="8" t="s">
        <v>18</v>
      </c>
      <c r="C3" s="8">
        <v>1.51363329508886</v>
      </c>
      <c r="D3" s="8">
        <v>1.51363329508886</v>
      </c>
      <c r="E3" s="8" t="s">
        <v>18</v>
      </c>
      <c r="F3" s="8">
        <v>1.51363329508886</v>
      </c>
      <c r="H3" s="9">
        <v>1.51363329508887</v>
      </c>
      <c r="K3" s="76"/>
    </row>
    <row r="4" spans="1:11" ht="15.75">
      <c r="A4" s="7" t="s">
        <v>19</v>
      </c>
      <c r="B4" s="8" t="s">
        <v>20</v>
      </c>
      <c r="C4" s="8">
        <v>7.90626334181938</v>
      </c>
      <c r="D4" s="8">
        <v>7.90626334181938</v>
      </c>
      <c r="E4" s="8" t="s">
        <v>20</v>
      </c>
      <c r="F4" s="8">
        <v>7.90626334181938</v>
      </c>
      <c r="H4" s="9">
        <v>7.90626334181939</v>
      </c>
      <c r="K4" s="76"/>
    </row>
    <row r="5" spans="1:11" ht="15.75">
      <c r="A5" s="7" t="s">
        <v>21</v>
      </c>
      <c r="B5" s="8" t="s">
        <v>20</v>
      </c>
      <c r="C5" s="8">
        <v>4.76635335837257</v>
      </c>
      <c r="D5" s="8">
        <v>4.76635335837257</v>
      </c>
      <c r="E5" s="8" t="s">
        <v>20</v>
      </c>
      <c r="F5" s="8">
        <v>4.76635335837257</v>
      </c>
      <c r="H5" s="9">
        <v>4.76635335837257</v>
      </c>
      <c r="K5" s="76"/>
    </row>
    <row r="6" spans="1:11" ht="15.75">
      <c r="A6" s="7" t="s">
        <v>22</v>
      </c>
      <c r="B6" s="8" t="s">
        <v>23</v>
      </c>
      <c r="C6" s="8">
        <v>6.84565779925793</v>
      </c>
      <c r="D6" s="8">
        <v>6.84565779925793</v>
      </c>
      <c r="E6" s="8" t="s">
        <v>23</v>
      </c>
      <c r="F6" s="8">
        <v>6.84565779925793</v>
      </c>
      <c r="H6" s="9">
        <v>6.84565848382371</v>
      </c>
      <c r="K6" s="76"/>
    </row>
    <row r="7" spans="1:11" ht="15.75">
      <c r="A7" s="7" t="s">
        <v>24</v>
      </c>
      <c r="B7" s="8" t="s">
        <v>25</v>
      </c>
      <c r="C7" s="8">
        <v>2.1855152789373102</v>
      </c>
      <c r="D7" s="8">
        <v>2.1855152789373102</v>
      </c>
      <c r="E7" s="8" t="s">
        <v>25</v>
      </c>
      <c r="F7" s="8">
        <v>2.1855152789373102</v>
      </c>
      <c r="H7" s="9">
        <v>2.18551527893731</v>
      </c>
      <c r="K7" s="76"/>
    </row>
    <row r="8" spans="1:11" ht="15.75">
      <c r="A8" s="7" t="s">
        <v>26</v>
      </c>
      <c r="B8" s="8" t="s">
        <v>27</v>
      </c>
      <c r="C8" s="8">
        <v>3.4912909746637</v>
      </c>
      <c r="D8" s="8">
        <v>3.4912909746637</v>
      </c>
      <c r="E8" s="8" t="s">
        <v>27</v>
      </c>
      <c r="F8" s="8">
        <v>3.4912909746637</v>
      </c>
      <c r="H8" s="9">
        <v>3.4912909746637</v>
      </c>
      <c r="K8" s="76"/>
    </row>
    <row r="9" spans="1:11" ht="15.75">
      <c r="A9" s="7" t="s">
        <v>28</v>
      </c>
      <c r="B9" s="8" t="s">
        <v>29</v>
      </c>
      <c r="C9" s="8">
        <v>3.87209689535271</v>
      </c>
      <c r="D9" s="8">
        <v>3.87209689535271</v>
      </c>
      <c r="E9" s="8" t="s">
        <v>29</v>
      </c>
      <c r="F9" s="8">
        <v>3.87209689535271</v>
      </c>
      <c r="H9" s="9">
        <v>3.87209689535271</v>
      </c>
      <c r="K9" s="76"/>
    </row>
    <row r="10" spans="1:11" ht="15.75">
      <c r="A10" s="7" t="s">
        <v>30</v>
      </c>
      <c r="B10" s="8" t="s">
        <v>31</v>
      </c>
      <c r="C10" s="8">
        <v>6.66000666000665</v>
      </c>
      <c r="D10" s="8">
        <v>6.66000666000665</v>
      </c>
      <c r="E10" s="8" t="s">
        <v>31</v>
      </c>
      <c r="F10" s="8">
        <v>6.66000666000665</v>
      </c>
      <c r="H10" s="9">
        <v>6.66000666000666</v>
      </c>
      <c r="K10" s="76"/>
    </row>
    <row r="11" spans="1:11" ht="15.75">
      <c r="A11" s="7" t="s">
        <v>32</v>
      </c>
      <c r="B11" s="8" t="s">
        <v>25</v>
      </c>
      <c r="C11" s="8">
        <v>3.60573456024461</v>
      </c>
      <c r="D11" s="8">
        <v>3.60573456024461</v>
      </c>
      <c r="E11" s="8" t="s">
        <v>25</v>
      </c>
      <c r="F11" s="8">
        <v>3.60573456024461</v>
      </c>
      <c r="H11" s="9">
        <v>3.60573456024461</v>
      </c>
      <c r="K11" s="76"/>
    </row>
    <row r="12" spans="1:11" ht="30">
      <c r="A12" s="7" t="s">
        <v>33</v>
      </c>
      <c r="B12" s="8" t="s">
        <v>34</v>
      </c>
      <c r="C12" s="8">
        <v>1.18595825426945</v>
      </c>
      <c r="D12" s="8">
        <v>1.18595825426945</v>
      </c>
      <c r="E12" s="8" t="s">
        <v>34</v>
      </c>
      <c r="F12" s="8">
        <v>1.18595825426945</v>
      </c>
      <c r="H12" s="9">
        <v>1.18595825426945</v>
      </c>
      <c r="K12" s="76"/>
    </row>
    <row r="13" spans="1:11" ht="15.75">
      <c r="A13" s="7" t="s">
        <v>35</v>
      </c>
      <c r="B13" s="8" t="s">
        <v>23</v>
      </c>
      <c r="C13" s="8">
        <v>5.46448087431693</v>
      </c>
      <c r="D13" s="8">
        <v>5.46448087431693</v>
      </c>
      <c r="E13" s="8" t="s">
        <v>23</v>
      </c>
      <c r="F13" s="8">
        <v>5.46448087431693</v>
      </c>
      <c r="H13" s="9">
        <v>5.46448087431694</v>
      </c>
      <c r="K13" s="76"/>
    </row>
    <row r="14" spans="1:11" ht="15.75">
      <c r="A14" s="7" t="s">
        <v>36</v>
      </c>
      <c r="B14" s="8" t="s">
        <v>37</v>
      </c>
      <c r="C14" s="8">
        <v>3.63126665843579</v>
      </c>
      <c r="D14" s="8">
        <v>3.63126665843579</v>
      </c>
      <c r="E14" s="8" t="s">
        <v>37</v>
      </c>
      <c r="F14" s="8">
        <v>3.63126665843579</v>
      </c>
      <c r="H14" s="9">
        <v>3.63126665843579</v>
      </c>
      <c r="K14" s="76"/>
    </row>
    <row r="15" spans="1:11" ht="15.75">
      <c r="A15" s="7" t="s">
        <v>38</v>
      </c>
      <c r="B15" s="8" t="s">
        <v>39</v>
      </c>
      <c r="C15" s="8">
        <v>1.50298191612158</v>
      </c>
      <c r="D15" s="8">
        <v>1.50298191612158</v>
      </c>
      <c r="E15" s="8" t="s">
        <v>39</v>
      </c>
      <c r="F15" s="8">
        <v>1.50298191612158</v>
      </c>
      <c r="H15" s="9">
        <v>1.50298191612159</v>
      </c>
      <c r="K15" s="76"/>
    </row>
    <row r="16" spans="1:11" ht="15.75">
      <c r="A16" s="7" t="s">
        <v>40</v>
      </c>
      <c r="B16" s="8" t="s">
        <v>41</v>
      </c>
      <c r="C16" s="8">
        <v>1.75438596491228</v>
      </c>
      <c r="D16" s="8">
        <v>1.75438596491228</v>
      </c>
      <c r="E16" s="8" t="s">
        <v>41</v>
      </c>
      <c r="F16" s="8">
        <v>1.75438596491228</v>
      </c>
      <c r="H16" s="9">
        <v>1.75438596491228</v>
      </c>
      <c r="K16" s="76"/>
    </row>
    <row r="17" spans="1:11" ht="15.75">
      <c r="A17" s="7" t="s">
        <v>42</v>
      </c>
      <c r="B17" s="8" t="s">
        <v>43</v>
      </c>
      <c r="C17" s="8">
        <v>4.77726024125164</v>
      </c>
      <c r="D17" s="8">
        <v>4.77726024125164</v>
      </c>
      <c r="E17" s="8" t="s">
        <v>43</v>
      </c>
      <c r="F17" s="8">
        <v>4.77726024125164</v>
      </c>
      <c r="H17" s="9">
        <v>4.77726081452287</v>
      </c>
      <c r="K17" s="76"/>
    </row>
    <row r="18" spans="1:11" ht="12.75">
      <c r="A18" s="7"/>
      <c r="B18" s="7"/>
      <c r="C18" s="10"/>
      <c r="D18" s="11"/>
      <c r="E18" s="11"/>
      <c r="F18" s="10"/>
      <c r="H18" s="9"/>
      <c r="K18" s="76"/>
    </row>
    <row r="19" spans="1:11" ht="12.75">
      <c r="A19" s="7" t="s">
        <v>44</v>
      </c>
      <c r="B19" s="7"/>
      <c r="C19" s="4">
        <f>PRODUCT(C3:C17)</f>
        <v>82126279.58851583</v>
      </c>
      <c r="D19" s="4">
        <f>PRODUCT(D3:D17)</f>
        <v>82126279.58851583</v>
      </c>
      <c r="E19" s="4"/>
      <c r="F19" s="75">
        <f>PRODUCT(F3:F17)</f>
        <v>82126279.58851583</v>
      </c>
      <c r="H19" s="9">
        <f>PRODUCT(H3:H17)</f>
        <v>82126297.6562998</v>
      </c>
      <c r="K19" s="76"/>
    </row>
    <row r="23" ht="18">
      <c r="A23" s="3" t="s">
        <v>45</v>
      </c>
    </row>
    <row r="24" spans="1:8" ht="12.75">
      <c r="A24" s="12"/>
      <c r="B24" s="12"/>
      <c r="C24" s="13" t="s">
        <v>46</v>
      </c>
      <c r="D24" s="13"/>
      <c r="E24" s="13" t="s">
        <v>47</v>
      </c>
      <c r="F24" s="13"/>
      <c r="G24" s="13" t="s">
        <v>48</v>
      </c>
      <c r="H24" s="13"/>
    </row>
    <row r="25" spans="1:8" ht="12.75">
      <c r="A25" s="14" t="s">
        <v>30</v>
      </c>
      <c r="B25" s="15" t="s">
        <v>49</v>
      </c>
      <c r="C25" s="16" t="s">
        <v>50</v>
      </c>
      <c r="D25" s="17" t="s">
        <v>51</v>
      </c>
      <c r="E25" s="17" t="s">
        <v>51</v>
      </c>
      <c r="F25" s="17" t="s">
        <v>50</v>
      </c>
      <c r="G25" s="17" t="s">
        <v>50</v>
      </c>
      <c r="H25" s="18" t="s">
        <v>51</v>
      </c>
    </row>
    <row r="26" spans="1:8" ht="12.75">
      <c r="A26" s="14" t="s">
        <v>38</v>
      </c>
      <c r="B26" s="15" t="s">
        <v>52</v>
      </c>
      <c r="C26" s="19" t="s">
        <v>53</v>
      </c>
      <c r="D26" s="20" t="s">
        <v>53</v>
      </c>
      <c r="E26" s="20" t="s">
        <v>53</v>
      </c>
      <c r="F26" s="20" t="s">
        <v>53</v>
      </c>
      <c r="G26" s="20" t="s">
        <v>53</v>
      </c>
      <c r="H26" s="21" t="s">
        <v>54</v>
      </c>
    </row>
    <row r="27" spans="1:8" ht="12.75">
      <c r="A27" s="14" t="s">
        <v>26</v>
      </c>
      <c r="B27" s="15" t="s">
        <v>55</v>
      </c>
      <c r="C27" s="19" t="s">
        <v>56</v>
      </c>
      <c r="D27" s="20" t="s">
        <v>57</v>
      </c>
      <c r="E27" s="20" t="s">
        <v>57</v>
      </c>
      <c r="F27" s="20" t="s">
        <v>56</v>
      </c>
      <c r="G27" s="20" t="s">
        <v>56</v>
      </c>
      <c r="H27" s="21" t="s">
        <v>56</v>
      </c>
    </row>
    <row r="28" spans="1:8" ht="12.75">
      <c r="A28" s="14" t="s">
        <v>22</v>
      </c>
      <c r="B28" s="15" t="s">
        <v>58</v>
      </c>
      <c r="C28" s="19" t="s">
        <v>59</v>
      </c>
      <c r="D28" s="20" t="s">
        <v>60</v>
      </c>
      <c r="E28" s="20" t="s">
        <v>60</v>
      </c>
      <c r="F28" s="20" t="s">
        <v>60</v>
      </c>
      <c r="G28" s="20" t="s">
        <v>60</v>
      </c>
      <c r="H28" s="21" t="s">
        <v>60</v>
      </c>
    </row>
    <row r="29" spans="1:8" ht="12.75">
      <c r="A29" s="14" t="s">
        <v>61</v>
      </c>
      <c r="B29" s="15" t="s">
        <v>62</v>
      </c>
      <c r="C29" s="19" t="s">
        <v>63</v>
      </c>
      <c r="D29" s="20" t="s">
        <v>63</v>
      </c>
      <c r="E29" s="20" t="s">
        <v>63</v>
      </c>
      <c r="F29" s="20" t="s">
        <v>63</v>
      </c>
      <c r="G29" s="20" t="s">
        <v>63</v>
      </c>
      <c r="H29" s="21" t="s">
        <v>63</v>
      </c>
    </row>
    <row r="30" spans="1:8" ht="12.75">
      <c r="A30" s="14" t="s">
        <v>64</v>
      </c>
      <c r="B30" s="15" t="s">
        <v>65</v>
      </c>
      <c r="C30" s="19" t="s">
        <v>66</v>
      </c>
      <c r="D30" s="20" t="s">
        <v>66</v>
      </c>
      <c r="E30" s="20" t="s">
        <v>66</v>
      </c>
      <c r="F30" s="20" t="s">
        <v>66</v>
      </c>
      <c r="G30" s="20" t="s">
        <v>66</v>
      </c>
      <c r="H30" s="21" t="s">
        <v>67</v>
      </c>
    </row>
    <row r="31" spans="1:8" ht="12.75">
      <c r="A31" s="14" t="s">
        <v>42</v>
      </c>
      <c r="B31" s="15" t="s">
        <v>68</v>
      </c>
      <c r="C31" s="19" t="s">
        <v>69</v>
      </c>
      <c r="D31" s="20" t="s">
        <v>69</v>
      </c>
      <c r="E31" s="20" t="s">
        <v>69</v>
      </c>
      <c r="F31" s="20" t="s">
        <v>59</v>
      </c>
      <c r="G31" s="20" t="s">
        <v>59</v>
      </c>
      <c r="H31" s="21" t="s">
        <v>59</v>
      </c>
    </row>
    <row r="32" spans="1:8" ht="12.75">
      <c r="A32" s="14" t="s">
        <v>35</v>
      </c>
      <c r="B32" s="15" t="s">
        <v>70</v>
      </c>
      <c r="C32" s="19" t="s">
        <v>71</v>
      </c>
      <c r="D32" s="20" t="s">
        <v>72</v>
      </c>
      <c r="E32" s="20" t="s">
        <v>72</v>
      </c>
      <c r="F32" s="20" t="s">
        <v>60</v>
      </c>
      <c r="G32" s="20" t="s">
        <v>60</v>
      </c>
      <c r="H32" s="21" t="s">
        <v>60</v>
      </c>
    </row>
    <row r="33" spans="1:8" ht="12.75">
      <c r="A33" s="14" t="s">
        <v>40</v>
      </c>
      <c r="B33" s="15" t="s">
        <v>73</v>
      </c>
      <c r="C33" s="19" t="s">
        <v>74</v>
      </c>
      <c r="D33" s="20" t="s">
        <v>74</v>
      </c>
      <c r="E33" s="20" t="s">
        <v>74</v>
      </c>
      <c r="F33" s="20" t="s">
        <v>71</v>
      </c>
      <c r="G33" s="20" t="s">
        <v>71</v>
      </c>
      <c r="H33" s="21" t="s">
        <v>75</v>
      </c>
    </row>
    <row r="34" spans="1:8" ht="12.75">
      <c r="A34" s="14" t="s">
        <v>36</v>
      </c>
      <c r="B34" s="15" t="s">
        <v>76</v>
      </c>
      <c r="C34" s="19" t="s">
        <v>50</v>
      </c>
      <c r="D34" s="20" t="s">
        <v>77</v>
      </c>
      <c r="E34" s="20" t="s">
        <v>77</v>
      </c>
      <c r="F34" s="20" t="s">
        <v>78</v>
      </c>
      <c r="G34" s="20" t="s">
        <v>78</v>
      </c>
      <c r="H34" s="21" t="s">
        <v>50</v>
      </c>
    </row>
    <row r="35" spans="1:8" ht="12.75">
      <c r="A35" s="14" t="s">
        <v>32</v>
      </c>
      <c r="B35" s="15" t="s">
        <v>79</v>
      </c>
      <c r="C35" s="19" t="s">
        <v>75</v>
      </c>
      <c r="D35" s="20" t="s">
        <v>80</v>
      </c>
      <c r="E35" s="20" t="s">
        <v>80</v>
      </c>
      <c r="F35" s="20" t="s">
        <v>80</v>
      </c>
      <c r="G35" s="20" t="s">
        <v>80</v>
      </c>
      <c r="H35" s="21" t="s">
        <v>60</v>
      </c>
    </row>
    <row r="36" spans="1:8" ht="12.75">
      <c r="A36" s="14" t="s">
        <v>19</v>
      </c>
      <c r="B36" s="15" t="s">
        <v>81</v>
      </c>
      <c r="C36" s="19" t="s">
        <v>82</v>
      </c>
      <c r="D36" s="20" t="s">
        <v>82</v>
      </c>
      <c r="E36" s="20" t="s">
        <v>82</v>
      </c>
      <c r="F36" s="20" t="s">
        <v>82</v>
      </c>
      <c r="G36" s="20" t="s">
        <v>82</v>
      </c>
      <c r="H36" s="21" t="s">
        <v>71</v>
      </c>
    </row>
    <row r="37" spans="1:8" ht="12.75">
      <c r="A37" s="14" t="s">
        <v>33</v>
      </c>
      <c r="B37" s="15" t="s">
        <v>83</v>
      </c>
      <c r="C37" s="19" t="s">
        <v>71</v>
      </c>
      <c r="D37" s="20" t="s">
        <v>72</v>
      </c>
      <c r="E37" s="20" t="s">
        <v>72</v>
      </c>
      <c r="F37" s="20" t="s">
        <v>71</v>
      </c>
      <c r="G37" s="20" t="s">
        <v>71</v>
      </c>
      <c r="H37" s="21" t="s">
        <v>80</v>
      </c>
    </row>
    <row r="38" spans="1:8" ht="12.75">
      <c r="A38" s="14" t="s">
        <v>21</v>
      </c>
      <c r="B38" s="15" t="s">
        <v>84</v>
      </c>
      <c r="C38" s="19" t="s">
        <v>75</v>
      </c>
      <c r="D38" s="20" t="s">
        <v>82</v>
      </c>
      <c r="E38" s="20" t="s">
        <v>82</v>
      </c>
      <c r="F38" s="20" t="s">
        <v>82</v>
      </c>
      <c r="G38" s="20" t="s">
        <v>82</v>
      </c>
      <c r="H38" s="21" t="s">
        <v>75</v>
      </c>
    </row>
    <row r="39" spans="1:8" ht="12.75">
      <c r="A39" s="14" t="s">
        <v>17</v>
      </c>
      <c r="B39" s="15" t="s">
        <v>85</v>
      </c>
      <c r="C39" s="19" t="s">
        <v>72</v>
      </c>
      <c r="D39" s="20" t="s">
        <v>75</v>
      </c>
      <c r="E39" s="20" t="s">
        <v>75</v>
      </c>
      <c r="F39" s="20" t="s">
        <v>75</v>
      </c>
      <c r="G39" s="20" t="s">
        <v>75</v>
      </c>
      <c r="H39" s="21" t="s">
        <v>72</v>
      </c>
    </row>
    <row r="40" spans="1:8" ht="12.75">
      <c r="A40" s="14" t="s">
        <v>86</v>
      </c>
      <c r="B40" s="15" t="s">
        <v>87</v>
      </c>
      <c r="C40" s="19" t="s">
        <v>63</v>
      </c>
      <c r="D40" s="20" t="s">
        <v>63</v>
      </c>
      <c r="E40" s="20" t="s">
        <v>63</v>
      </c>
      <c r="F40" s="20" t="s">
        <v>63</v>
      </c>
      <c r="G40" s="20" t="s">
        <v>63</v>
      </c>
      <c r="H40" s="21" t="s">
        <v>63</v>
      </c>
    </row>
    <row r="41" spans="1:8" ht="12.75">
      <c r="A41" s="14" t="s">
        <v>88</v>
      </c>
      <c r="B41" s="15" t="s">
        <v>89</v>
      </c>
      <c r="C41" s="19" t="s">
        <v>63</v>
      </c>
      <c r="D41" s="20" t="s">
        <v>63</v>
      </c>
      <c r="E41" s="20" t="s">
        <v>63</v>
      </c>
      <c r="F41" s="20" t="s">
        <v>63</v>
      </c>
      <c r="G41" s="20" t="s">
        <v>63</v>
      </c>
      <c r="H41" s="21" t="s">
        <v>63</v>
      </c>
    </row>
    <row r="42" spans="1:8" ht="12.75">
      <c r="A42" s="14" t="s">
        <v>90</v>
      </c>
      <c r="B42" s="15" t="s">
        <v>91</v>
      </c>
      <c r="C42" s="19" t="s">
        <v>63</v>
      </c>
      <c r="D42" s="20" t="s">
        <v>63</v>
      </c>
      <c r="E42" s="20" t="s">
        <v>63</v>
      </c>
      <c r="F42" s="20" t="s">
        <v>63</v>
      </c>
      <c r="G42" s="20" t="s">
        <v>63</v>
      </c>
      <c r="H42" s="21" t="s">
        <v>63</v>
      </c>
    </row>
    <row r="43" spans="1:8" ht="12.75">
      <c r="A43" s="14" t="s">
        <v>92</v>
      </c>
      <c r="B43" s="15" t="s">
        <v>93</v>
      </c>
      <c r="C43" s="19" t="s">
        <v>63</v>
      </c>
      <c r="D43" s="20" t="s">
        <v>63</v>
      </c>
      <c r="E43" s="20" t="s">
        <v>63</v>
      </c>
      <c r="F43" s="20" t="s">
        <v>63</v>
      </c>
      <c r="G43" s="20" t="s">
        <v>63</v>
      </c>
      <c r="H43" s="21" t="s">
        <v>63</v>
      </c>
    </row>
    <row r="44" spans="1:8" ht="12.75">
      <c r="A44" s="14" t="s">
        <v>94</v>
      </c>
      <c r="B44" s="15" t="s">
        <v>95</v>
      </c>
      <c r="C44" s="19" t="s">
        <v>63</v>
      </c>
      <c r="D44" s="20" t="s">
        <v>63</v>
      </c>
      <c r="E44" s="20" t="s">
        <v>63</v>
      </c>
      <c r="F44" s="20" t="s">
        <v>63</v>
      </c>
      <c r="G44" s="20" t="s">
        <v>63</v>
      </c>
      <c r="H44" s="21" t="s">
        <v>63</v>
      </c>
    </row>
    <row r="45" spans="1:8" ht="12.75">
      <c r="A45" s="14" t="s">
        <v>28</v>
      </c>
      <c r="B45" s="15" t="s">
        <v>96</v>
      </c>
      <c r="C45" s="19" t="s">
        <v>78</v>
      </c>
      <c r="D45" s="20" t="s">
        <v>97</v>
      </c>
      <c r="E45" s="20" t="s">
        <v>97</v>
      </c>
      <c r="F45" s="20" t="s">
        <v>50</v>
      </c>
      <c r="G45" s="20" t="s">
        <v>50</v>
      </c>
      <c r="H45" s="21" t="s">
        <v>98</v>
      </c>
    </row>
    <row r="46" spans="1:8" ht="12.75">
      <c r="A46" s="14" t="s">
        <v>99</v>
      </c>
      <c r="B46" s="15" t="s">
        <v>100</v>
      </c>
      <c r="C46" s="19" t="s">
        <v>63</v>
      </c>
      <c r="D46" s="20" t="s">
        <v>63</v>
      </c>
      <c r="E46" s="20" t="s">
        <v>63</v>
      </c>
      <c r="F46" s="20" t="s">
        <v>63</v>
      </c>
      <c r="G46" s="20" t="s">
        <v>63</v>
      </c>
      <c r="H46" s="21" t="s">
        <v>63</v>
      </c>
    </row>
    <row r="47" spans="1:8" ht="12.75">
      <c r="A47" s="14" t="s">
        <v>24</v>
      </c>
      <c r="B47" s="15" t="s">
        <v>101</v>
      </c>
      <c r="C47" s="22" t="s">
        <v>80</v>
      </c>
      <c r="D47" s="23" t="s">
        <v>80</v>
      </c>
      <c r="E47" s="23" t="s">
        <v>80</v>
      </c>
      <c r="F47" s="23" t="s">
        <v>80</v>
      </c>
      <c r="G47" s="23" t="s">
        <v>80</v>
      </c>
      <c r="H47" s="24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">
      <selection activeCell="K12" sqref="K12"/>
    </sheetView>
  </sheetViews>
  <sheetFormatPr defaultColWidth="9.140625" defaultRowHeight="12.75"/>
  <cols>
    <col min="1" max="1" width="11.7109375" style="0" customWidth="1"/>
    <col min="2" max="2" width="24.00390625" style="0" customWidth="1"/>
    <col min="3" max="3" width="16.140625" style="0" customWidth="1"/>
    <col min="4" max="4" width="12.8515625" style="0" customWidth="1"/>
    <col min="5" max="5" width="27.140625" style="0" customWidth="1"/>
    <col min="6" max="6" width="19.28125" style="0" customWidth="1"/>
    <col min="7" max="7" width="9.140625" style="0" customWidth="1"/>
    <col min="8" max="8" width="12.28125" style="0" customWidth="1"/>
    <col min="9" max="9" width="12.57421875" style="0" bestFit="1" customWidth="1"/>
  </cols>
  <sheetData>
    <row r="1" s="3" customFormat="1" ht="18">
      <c r="A1" s="3" t="s">
        <v>11</v>
      </c>
    </row>
    <row r="2" spans="1:8" ht="12.75">
      <c r="A2" s="4"/>
      <c r="B2" s="4" t="s">
        <v>102</v>
      </c>
      <c r="C2" s="4" t="s">
        <v>12</v>
      </c>
      <c r="D2" s="5" t="s">
        <v>13</v>
      </c>
      <c r="E2" s="5" t="s">
        <v>14</v>
      </c>
      <c r="F2" s="4" t="s">
        <v>15</v>
      </c>
      <c r="H2" s="25" t="s">
        <v>16</v>
      </c>
    </row>
    <row r="3" spans="1:8" ht="12.75">
      <c r="A3" s="7" t="s">
        <v>103</v>
      </c>
      <c r="B3" s="8" t="s">
        <v>104</v>
      </c>
      <c r="C3" s="8">
        <f>1/(2*0.6)</f>
        <v>0.8333333333333333</v>
      </c>
      <c r="D3" s="8">
        <v>0.833333333333333</v>
      </c>
      <c r="E3" s="8" t="s">
        <v>104</v>
      </c>
      <c r="F3" s="8">
        <v>0.833333333333333</v>
      </c>
      <c r="H3" s="9">
        <v>0.833333</v>
      </c>
    </row>
    <row r="4" spans="1:8" ht="12.75">
      <c r="A4" s="7" t="s">
        <v>105</v>
      </c>
      <c r="B4" s="8" t="s">
        <v>106</v>
      </c>
      <c r="C4" s="8">
        <f>1/(4*0.6)</f>
        <v>0.41666666666666663</v>
      </c>
      <c r="D4" s="8">
        <v>0.416666666666667</v>
      </c>
      <c r="E4" s="8" t="s">
        <v>106</v>
      </c>
      <c r="F4" s="8">
        <v>0.416666666666666</v>
      </c>
      <c r="H4" s="9">
        <v>0.416666667</v>
      </c>
    </row>
    <row r="5" spans="1:8" ht="12.75">
      <c r="A5" s="7" t="s">
        <v>107</v>
      </c>
      <c r="B5" s="8" t="s">
        <v>108</v>
      </c>
      <c r="C5" s="8">
        <f>(0.05+0.6)/(4*0.05*0.6)</f>
        <v>5.416666666666667</v>
      </c>
      <c r="D5" s="8">
        <v>5.41666666666667</v>
      </c>
      <c r="E5" s="8" t="s">
        <v>108</v>
      </c>
      <c r="F5" s="8">
        <v>5.41666666666666</v>
      </c>
      <c r="H5" s="9">
        <v>5.4166667</v>
      </c>
    </row>
    <row r="6" spans="1:8" ht="12.75">
      <c r="A6" s="7" t="s">
        <v>109</v>
      </c>
      <c r="B6" s="8" t="s">
        <v>104</v>
      </c>
      <c r="C6" s="8">
        <f>1/(2*0.6)</f>
        <v>0.8333333333333333</v>
      </c>
      <c r="D6" s="8">
        <v>0.833333333333333</v>
      </c>
      <c r="E6" s="8" t="s">
        <v>104</v>
      </c>
      <c r="F6" s="8">
        <v>0.833333333333333</v>
      </c>
      <c r="H6" s="9">
        <v>0.833333</v>
      </c>
    </row>
    <row r="7" spans="1:8" ht="12.75">
      <c r="A7" s="7" t="s">
        <v>110</v>
      </c>
      <c r="B7" s="8" t="s">
        <v>111</v>
      </c>
      <c r="C7" s="8">
        <f>1/0.6</f>
        <v>1.6666666666666665</v>
      </c>
      <c r="D7" s="8">
        <v>1.66666666666667</v>
      </c>
      <c r="E7" s="8" t="s">
        <v>111</v>
      </c>
      <c r="F7" s="8">
        <v>1.6666666666666599</v>
      </c>
      <c r="H7" s="9">
        <v>1.6666667</v>
      </c>
    </row>
    <row r="8" spans="1:9" ht="12.75">
      <c r="A8" s="7"/>
      <c r="B8" s="8"/>
      <c r="C8" s="26">
        <f>PRODUCT(C3:C7)</f>
        <v>2.612204218106995</v>
      </c>
      <c r="D8" s="26">
        <f>PRODUCT(D3:D7)</f>
        <v>2.612204218107003</v>
      </c>
      <c r="E8" s="26"/>
      <c r="F8" s="26">
        <f>PRODUCT(F3:F7)</f>
        <v>2.612204218106976</v>
      </c>
      <c r="H8" s="81">
        <v>2.612204218</v>
      </c>
      <c r="I8" s="77"/>
    </row>
    <row r="12" ht="18">
      <c r="A12" s="3" t="s">
        <v>45</v>
      </c>
    </row>
    <row r="13" spans="1:4" ht="12.75">
      <c r="A13" s="27" t="s">
        <v>112</v>
      </c>
      <c r="B13" s="27" t="s">
        <v>113</v>
      </c>
      <c r="C13" s="28" t="s">
        <v>114</v>
      </c>
      <c r="D13" s="28" t="s">
        <v>115</v>
      </c>
    </row>
    <row r="14" spans="1:4" ht="12.75">
      <c r="A14" s="29" t="s">
        <v>47</v>
      </c>
      <c r="B14" s="29" t="s">
        <v>103</v>
      </c>
      <c r="C14" s="30" t="s">
        <v>116</v>
      </c>
      <c r="D14" s="30" t="s">
        <v>117</v>
      </c>
    </row>
    <row r="15" spans="1:4" ht="12.75">
      <c r="A15" s="29" t="s">
        <v>47</v>
      </c>
      <c r="B15" s="29" t="s">
        <v>105</v>
      </c>
      <c r="C15" s="30" t="s">
        <v>116</v>
      </c>
      <c r="D15" s="30" t="s">
        <v>117</v>
      </c>
    </row>
    <row r="16" spans="1:4" ht="12.75">
      <c r="A16" s="29" t="s">
        <v>47</v>
      </c>
      <c r="B16" s="29" t="s">
        <v>107</v>
      </c>
      <c r="C16" s="30" t="s">
        <v>116</v>
      </c>
      <c r="D16" s="30" t="s">
        <v>117</v>
      </c>
    </row>
    <row r="17" spans="1:4" ht="12.75">
      <c r="A17" s="29" t="s">
        <v>47</v>
      </c>
      <c r="B17" s="29" t="s">
        <v>109</v>
      </c>
      <c r="C17" s="30" t="s">
        <v>117</v>
      </c>
      <c r="D17" s="30" t="s">
        <v>117</v>
      </c>
    </row>
    <row r="18" spans="1:4" ht="12.75">
      <c r="A18" s="29" t="s">
        <v>47</v>
      </c>
      <c r="B18" s="29" t="s">
        <v>110</v>
      </c>
      <c r="C18" s="30" t="s">
        <v>117</v>
      </c>
      <c r="D18" s="30" t="s">
        <v>117</v>
      </c>
    </row>
    <row r="19" spans="1:4" ht="12.75">
      <c r="A19" s="29" t="s">
        <v>118</v>
      </c>
      <c r="B19" s="29" t="s">
        <v>103</v>
      </c>
      <c r="C19" s="30" t="s">
        <v>117</v>
      </c>
      <c r="D19" s="30" t="s">
        <v>117</v>
      </c>
    </row>
    <row r="20" spans="1:4" ht="12.75">
      <c r="A20" s="29" t="s">
        <v>118</v>
      </c>
      <c r="B20" s="29" t="s">
        <v>105</v>
      </c>
      <c r="C20" s="30" t="s">
        <v>117</v>
      </c>
      <c r="D20" s="30" t="s">
        <v>119</v>
      </c>
    </row>
    <row r="21" spans="1:4" ht="12.75">
      <c r="A21" s="29" t="s">
        <v>118</v>
      </c>
      <c r="B21" s="29" t="s">
        <v>107</v>
      </c>
      <c r="C21" s="30" t="s">
        <v>116</v>
      </c>
      <c r="D21" s="30" t="s">
        <v>117</v>
      </c>
    </row>
    <row r="22" spans="1:4" ht="12.75">
      <c r="A22" s="29" t="s">
        <v>118</v>
      </c>
      <c r="B22" s="29" t="s">
        <v>109</v>
      </c>
      <c r="C22" s="30" t="s">
        <v>117</v>
      </c>
      <c r="D22" s="30" t="s">
        <v>119</v>
      </c>
    </row>
    <row r="23" spans="1:4" ht="12.75">
      <c r="A23" s="29" t="s">
        <v>118</v>
      </c>
      <c r="B23" s="29" t="s">
        <v>110</v>
      </c>
      <c r="C23" s="30" t="s">
        <v>117</v>
      </c>
      <c r="D23" s="30" t="s">
        <v>117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7.8515625" style="0" customWidth="1"/>
    <col min="2" max="2" width="11.57421875" style="0" customWidth="1"/>
    <col min="3" max="3" width="90.28125" style="0" customWidth="1"/>
    <col min="4" max="4" width="15.7109375" style="0" customWidth="1"/>
  </cols>
  <sheetData>
    <row r="1" ht="18">
      <c r="A1" s="3" t="s">
        <v>11</v>
      </c>
    </row>
    <row r="2" spans="1:4" ht="12.75">
      <c r="A2" s="31"/>
      <c r="B2" s="31"/>
      <c r="C2" s="31" t="s">
        <v>120</v>
      </c>
      <c r="D2" s="31" t="s">
        <v>11</v>
      </c>
    </row>
    <row r="3" spans="1:4" ht="31.5">
      <c r="A3" s="82" t="s">
        <v>121</v>
      </c>
      <c r="B3" s="32" t="s">
        <v>122</v>
      </c>
      <c r="C3" s="33" t="s">
        <v>123</v>
      </c>
      <c r="D3" s="34">
        <v>0.386</v>
      </c>
    </row>
    <row r="4" spans="1:4" ht="47.25">
      <c r="A4" s="82"/>
      <c r="B4" s="32" t="s">
        <v>124</v>
      </c>
      <c r="C4" s="33" t="s">
        <v>125</v>
      </c>
      <c r="D4" s="35">
        <f>(2+10*0.2167+0.1278*(5+23*0.2167)+2*0.3903^2*(8+21*0.2167+8*0.1278*(3+4*0.2167))+6*0.3903*(3+11*0.2167+0.1278*(8+19*0.2167)))/(8*(6+15*0.1278+0.3903*(50+105*0.1278+0.3903*(37+80*0.1278)))*0.2167)</f>
        <v>0.3864341636249441</v>
      </c>
    </row>
    <row r="5" spans="1:4" ht="31.5">
      <c r="A5" s="82"/>
      <c r="B5" s="32" t="s">
        <v>126</v>
      </c>
      <c r="C5" s="33" t="s">
        <v>127</v>
      </c>
      <c r="D5" s="35">
        <f>(2+10*0.2167+0.1278*(5+23*0.2167)+2*0.3903^2*(8+21*0.2167+8*0.1278*(3+4*0.2167))+6*0.3903*(3+11*0.2167+0.1278*(8+19*0.2167)))/(8*(6+15*0.1278+0.3903*(50+105*0.1278+0.3903*(37+80*0.1278)))*0.2167)</f>
        <v>0.3864341636249441</v>
      </c>
    </row>
    <row r="6" spans="1:4" ht="12.75">
      <c r="A6" s="36" t="s">
        <v>128</v>
      </c>
      <c r="B6" s="32"/>
      <c r="C6" s="32" t="s">
        <v>129</v>
      </c>
      <c r="D6" s="35">
        <v>0.3864341636249</v>
      </c>
    </row>
    <row r="7" spans="1:4" ht="47.25">
      <c r="A7" s="82" t="s">
        <v>130</v>
      </c>
      <c r="B7" s="32" t="s">
        <v>122</v>
      </c>
      <c r="C7" s="33" t="s">
        <v>131</v>
      </c>
      <c r="D7" s="35">
        <v>0.3864341636249</v>
      </c>
    </row>
    <row r="8" spans="1:4" ht="47.25">
      <c r="A8" s="82"/>
      <c r="B8" s="32" t="s">
        <v>124</v>
      </c>
      <c r="C8" s="33" t="s">
        <v>132</v>
      </c>
      <c r="D8" s="35">
        <v>0.3864341636249</v>
      </c>
    </row>
    <row r="9" spans="1:4" ht="78.75">
      <c r="A9" s="82"/>
      <c r="B9" s="32" t="s">
        <v>126</v>
      </c>
      <c r="C9" s="33" t="s">
        <v>133</v>
      </c>
      <c r="D9" s="35">
        <f>(0.25+2*0.3903*(1.125+0.3903)+0.625*0.1278+6*0.3903*(1+0.3903)*0.1278+1.25*0.2167+8*(0.65625*0.3903*(1.57142857142857+0.3903)+1*(0.231961284113812+0.3903)*(1.54928871588618+0.3903)*0.1278)*0.2167)/((37*(0.133111894597709+0.3903)*(1.21823945675364+0.3903)+80*(0.16313331756064+0.3903)*(1.14936668243935+0.3903)*0.1278)*0.2167)</f>
        <v>0.3864341636249452</v>
      </c>
    </row>
    <row r="10" spans="1:4" ht="12.75">
      <c r="A10" s="25" t="s">
        <v>16</v>
      </c>
      <c r="B10" s="25"/>
      <c r="C10" s="25" t="s">
        <v>129</v>
      </c>
      <c r="D10" s="79">
        <v>0.3864341636249</v>
      </c>
    </row>
    <row r="14" ht="18">
      <c r="A14" s="3" t="s">
        <v>45</v>
      </c>
    </row>
    <row r="15" spans="1:4" ht="12.75">
      <c r="A15" t="s">
        <v>112</v>
      </c>
      <c r="B15" t="s">
        <v>113</v>
      </c>
      <c r="C15" s="37" t="s">
        <v>134</v>
      </c>
      <c r="D15" s="37" t="s">
        <v>135</v>
      </c>
    </row>
    <row r="16" spans="1:4" ht="12.75">
      <c r="A16" t="s">
        <v>105</v>
      </c>
      <c r="B16" t="s">
        <v>136</v>
      </c>
      <c r="C16" s="37" t="s">
        <v>137</v>
      </c>
      <c r="D16" s="37" t="s">
        <v>137</v>
      </c>
    </row>
    <row r="17" spans="1:4" ht="12.75">
      <c r="A17" t="s">
        <v>107</v>
      </c>
      <c r="B17" t="s">
        <v>136</v>
      </c>
      <c r="C17" s="37" t="s">
        <v>137</v>
      </c>
      <c r="D17" s="37" t="s">
        <v>137</v>
      </c>
    </row>
    <row r="18" spans="1:4" ht="12.75">
      <c r="A18" t="s">
        <v>110</v>
      </c>
      <c r="B18" t="s">
        <v>136</v>
      </c>
      <c r="C18" s="37" t="s">
        <v>138</v>
      </c>
      <c r="D18" s="37" t="s">
        <v>139</v>
      </c>
    </row>
    <row r="19" spans="1:4" ht="12.75">
      <c r="A19" t="s">
        <v>140</v>
      </c>
      <c r="B19" t="s">
        <v>136</v>
      </c>
      <c r="C19" s="37" t="s">
        <v>138</v>
      </c>
      <c r="D19" s="37" t="s">
        <v>139</v>
      </c>
    </row>
    <row r="20" spans="1:4" ht="12.75">
      <c r="A20" t="s">
        <v>141</v>
      </c>
      <c r="B20" t="s">
        <v>136</v>
      </c>
      <c r="C20" s="37" t="s">
        <v>142</v>
      </c>
      <c r="D20" s="37" t="s">
        <v>138</v>
      </c>
    </row>
    <row r="21" spans="1:4" ht="12.75">
      <c r="A21" t="s">
        <v>143</v>
      </c>
      <c r="B21" t="s">
        <v>136</v>
      </c>
      <c r="C21" s="37" t="s">
        <v>138</v>
      </c>
      <c r="D21" s="37" t="s">
        <v>138</v>
      </c>
    </row>
  </sheetData>
  <sheetProtection selectLockedCells="1" selectUnlockedCells="1"/>
  <mergeCells count="2">
    <mergeCell ref="A3:A5"/>
    <mergeCell ref="A7:A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6.00390625" style="0" customWidth="1"/>
    <col min="2" max="2" width="16.00390625" style="0" customWidth="1"/>
    <col min="3" max="3" width="19.8515625" style="0" customWidth="1"/>
    <col min="4" max="4" width="7.8515625" style="0" customWidth="1"/>
    <col min="5" max="5" width="9.140625" style="0" customWidth="1"/>
    <col min="6" max="6" width="14.140625" style="0" customWidth="1"/>
    <col min="7" max="7" width="12.00390625" style="0" customWidth="1"/>
  </cols>
  <sheetData>
    <row r="1" ht="18">
      <c r="A1" s="3" t="s">
        <v>144</v>
      </c>
    </row>
    <row r="2" spans="1:6" ht="12.75">
      <c r="A2" s="38" t="s">
        <v>145</v>
      </c>
      <c r="B2" s="38" t="s">
        <v>146</v>
      </c>
      <c r="C2" s="39" t="s">
        <v>147</v>
      </c>
      <c r="D2" s="38" t="s">
        <v>148</v>
      </c>
      <c r="F2" s="40" t="s">
        <v>16</v>
      </c>
    </row>
    <row r="3" spans="1:6" ht="25.5">
      <c r="A3" s="41" t="s">
        <v>149</v>
      </c>
      <c r="B3" s="7" t="s">
        <v>129</v>
      </c>
      <c r="C3" s="39" t="s">
        <v>150</v>
      </c>
      <c r="D3" s="8"/>
      <c r="F3" s="9">
        <v>0.000732984</v>
      </c>
    </row>
    <row r="4" spans="1:4" ht="12.75">
      <c r="A4" s="7" t="s">
        <v>151</v>
      </c>
      <c r="B4" s="7" t="s">
        <v>152</v>
      </c>
      <c r="C4" s="39" t="s">
        <v>153</v>
      </c>
      <c r="D4" s="8"/>
    </row>
    <row r="5" spans="1:4" ht="12.75">
      <c r="A5" s="7" t="s">
        <v>154</v>
      </c>
      <c r="B5" s="7" t="s">
        <v>152</v>
      </c>
      <c r="C5" s="39" t="s">
        <v>155</v>
      </c>
      <c r="D5" s="7"/>
    </row>
    <row r="6" spans="1:6" ht="12.75">
      <c r="A6" s="41" t="s">
        <v>156</v>
      </c>
      <c r="B6" s="7" t="s">
        <v>129</v>
      </c>
      <c r="C6" s="39" t="s">
        <v>157</v>
      </c>
      <c r="D6" s="8"/>
      <c r="F6" s="9">
        <v>0.0011355010000000001</v>
      </c>
    </row>
    <row r="7" spans="1:4" ht="12.75">
      <c r="A7" s="7" t="s">
        <v>158</v>
      </c>
      <c r="B7" s="7" t="s">
        <v>152</v>
      </c>
      <c r="C7" s="39" t="s">
        <v>159</v>
      </c>
      <c r="D7" s="8"/>
    </row>
    <row r="8" spans="1:4" ht="12.75">
      <c r="A8" s="7" t="s">
        <v>160</v>
      </c>
      <c r="B8" s="7" t="s">
        <v>152</v>
      </c>
      <c r="C8" s="39" t="s">
        <v>161</v>
      </c>
      <c r="D8" s="8"/>
    </row>
    <row r="9" spans="1:4" ht="12.75">
      <c r="A9" s="7" t="s">
        <v>162</v>
      </c>
      <c r="B9" s="7" t="s">
        <v>152</v>
      </c>
      <c r="C9" s="39" t="s">
        <v>163</v>
      </c>
      <c r="D9" s="8"/>
    </row>
    <row r="10" spans="1:6" ht="25.5">
      <c r="A10" s="41" t="s">
        <v>164</v>
      </c>
      <c r="B10" s="7" t="s">
        <v>129</v>
      </c>
      <c r="C10" s="39" t="s">
        <v>165</v>
      </c>
      <c r="D10" s="8"/>
      <c r="F10" s="9">
        <v>0.0014963670000000002</v>
      </c>
    </row>
    <row r="11" spans="1:4" ht="12.75">
      <c r="A11" s="7" t="s">
        <v>166</v>
      </c>
      <c r="B11" s="7" t="s">
        <v>152</v>
      </c>
      <c r="C11" s="39" t="s">
        <v>167</v>
      </c>
      <c r="D11" s="7"/>
    </row>
    <row r="12" spans="1:4" ht="12.75">
      <c r="A12" s="7" t="s">
        <v>168</v>
      </c>
      <c r="B12" s="7" t="s">
        <v>152</v>
      </c>
      <c r="C12" s="39" t="s">
        <v>169</v>
      </c>
      <c r="D12" s="8"/>
    </row>
    <row r="13" spans="1:6" ht="25.5">
      <c r="A13" s="41" t="s">
        <v>170</v>
      </c>
      <c r="B13" s="7" t="s">
        <v>129</v>
      </c>
      <c r="C13" s="39" t="s">
        <v>171</v>
      </c>
      <c r="D13" s="8"/>
      <c r="F13" s="9">
        <v>0.002175612</v>
      </c>
    </row>
    <row r="14" spans="1:4" ht="12.75">
      <c r="A14" s="7" t="s">
        <v>172</v>
      </c>
      <c r="B14" s="7" t="s">
        <v>152</v>
      </c>
      <c r="C14" s="39" t="s">
        <v>173</v>
      </c>
      <c r="D14" s="8"/>
    </row>
    <row r="15" spans="1:4" ht="12.75">
      <c r="A15" s="7" t="s">
        <v>174</v>
      </c>
      <c r="B15" s="7" t="s">
        <v>152</v>
      </c>
      <c r="C15" s="39" t="s">
        <v>175</v>
      </c>
      <c r="D15" s="7"/>
    </row>
    <row r="16" spans="1:4" ht="15.75">
      <c r="A16" s="42" t="s">
        <v>176</v>
      </c>
      <c r="B16" s="43" t="s">
        <v>177</v>
      </c>
      <c r="C16" s="39" t="s">
        <v>178</v>
      </c>
      <c r="D16" s="44" t="s">
        <v>179</v>
      </c>
    </row>
    <row r="17" spans="1:4" ht="15.75">
      <c r="A17" s="42" t="s">
        <v>180</v>
      </c>
      <c r="B17" s="43" t="s">
        <v>177</v>
      </c>
      <c r="C17" s="39" t="s">
        <v>181</v>
      </c>
      <c r="D17" s="44" t="s">
        <v>179</v>
      </c>
    </row>
    <row r="19" spans="1:6" ht="12.75">
      <c r="A19" s="45" t="s">
        <v>182</v>
      </c>
      <c r="B19" s="45"/>
      <c r="C19" s="45"/>
      <c r="D19" s="45"/>
      <c r="E19" s="9"/>
      <c r="F19" s="9">
        <v>0.002175612</v>
      </c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7" ht="18">
      <c r="A27" s="3" t="s">
        <v>45</v>
      </c>
    </row>
    <row r="28" spans="1:4" ht="12.75">
      <c r="A28" s="27" t="s">
        <v>112</v>
      </c>
      <c r="B28" s="27" t="s">
        <v>113</v>
      </c>
      <c r="C28" s="28" t="s">
        <v>114</v>
      </c>
      <c r="D28" s="28" t="s">
        <v>115</v>
      </c>
    </row>
    <row r="29" spans="1:4" ht="12.75">
      <c r="A29" s="29" t="s">
        <v>46</v>
      </c>
      <c r="B29" s="29" t="s">
        <v>22</v>
      </c>
      <c r="C29" s="30" t="s">
        <v>75</v>
      </c>
      <c r="D29" s="30" t="s">
        <v>60</v>
      </c>
    </row>
    <row r="30" spans="1:4" ht="12.75">
      <c r="A30" s="29" t="s">
        <v>47</v>
      </c>
      <c r="B30" s="29" t="s">
        <v>22</v>
      </c>
      <c r="C30" s="30">
        <v>14</v>
      </c>
      <c r="D30" s="30" t="s">
        <v>69</v>
      </c>
    </row>
    <row r="31" spans="1:4" ht="12.75">
      <c r="A31" s="29" t="s">
        <v>118</v>
      </c>
      <c r="B31" s="29" t="s">
        <v>22</v>
      </c>
      <c r="C31" s="30" t="s">
        <v>97</v>
      </c>
      <c r="D31" s="30" t="s">
        <v>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28.8515625" style="0" customWidth="1"/>
    <col min="4" max="4" width="6.8515625" style="0" customWidth="1"/>
  </cols>
  <sheetData>
    <row r="1" ht="18">
      <c r="A1" s="3" t="s">
        <v>11</v>
      </c>
    </row>
    <row r="2" spans="1:3" ht="12.75">
      <c r="A2" s="4" t="s">
        <v>145</v>
      </c>
      <c r="B2" s="4" t="s">
        <v>183</v>
      </c>
      <c r="C2" s="4" t="s">
        <v>146</v>
      </c>
    </row>
    <row r="3" spans="1:3" ht="25.5">
      <c r="A3" s="8" t="s">
        <v>13</v>
      </c>
      <c r="B3" s="38">
        <v>0.095135694</v>
      </c>
      <c r="C3" s="8" t="s">
        <v>129</v>
      </c>
    </row>
    <row r="4" spans="1:3" ht="38.25">
      <c r="A4" s="8" t="s">
        <v>15</v>
      </c>
      <c r="B4" s="26">
        <v>0.0207365113718432</v>
      </c>
      <c r="C4" s="8" t="s">
        <v>184</v>
      </c>
    </row>
    <row r="5" spans="1:3" ht="25.5">
      <c r="A5" s="8" t="s">
        <v>12</v>
      </c>
      <c r="B5" s="38">
        <f>0.001/((0.145932498873675+0.001)*(0.0695383048324225+2*0.001))</f>
        <v>0.09513569394771203</v>
      </c>
      <c r="C5" s="8" t="s">
        <v>185</v>
      </c>
    </row>
    <row r="6" spans="1:3" ht="12.75">
      <c r="A6" s="46" t="s">
        <v>186</v>
      </c>
      <c r="B6" s="47">
        <v>0.095135693947</v>
      </c>
      <c r="C6" s="9" t="s">
        <v>129</v>
      </c>
    </row>
    <row r="7" spans="1:3" ht="12.75">
      <c r="A7" s="48"/>
      <c r="B7" s="49"/>
      <c r="C7" s="48"/>
    </row>
    <row r="9" ht="18">
      <c r="A9" s="50" t="s">
        <v>45</v>
      </c>
    </row>
    <row r="10" spans="1:4" ht="12.75">
      <c r="A10" s="27" t="s">
        <v>112</v>
      </c>
      <c r="B10" s="27" t="s">
        <v>113</v>
      </c>
      <c r="C10" s="28" t="s">
        <v>114</v>
      </c>
      <c r="D10" s="28" t="s">
        <v>115</v>
      </c>
    </row>
    <row r="11" spans="1:4" ht="12.75">
      <c r="A11" s="29" t="s">
        <v>46</v>
      </c>
      <c r="B11" s="29" t="s">
        <v>22</v>
      </c>
      <c r="C11" s="30" t="s">
        <v>75</v>
      </c>
      <c r="D11" s="30" t="s">
        <v>60</v>
      </c>
    </row>
    <row r="12" spans="1:4" ht="12.75">
      <c r="A12" s="29" t="s">
        <v>47</v>
      </c>
      <c r="B12" s="29" t="s">
        <v>22</v>
      </c>
      <c r="C12" s="30" t="s">
        <v>60</v>
      </c>
      <c r="D12" s="30" t="s">
        <v>187</v>
      </c>
    </row>
    <row r="13" spans="1:4" ht="12.75">
      <c r="A13" s="29" t="s">
        <v>118</v>
      </c>
      <c r="B13" s="29" t="s">
        <v>22</v>
      </c>
      <c r="C13" s="30" t="s">
        <v>51</v>
      </c>
      <c r="D13" s="30" t="s">
        <v>187</v>
      </c>
    </row>
    <row r="20" spans="1:3" ht="12.75">
      <c r="A20" s="8"/>
      <c r="B20" s="38"/>
      <c r="C20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J13">
      <selection activeCell="U23" sqref="U23"/>
    </sheetView>
  </sheetViews>
  <sheetFormatPr defaultColWidth="9.140625" defaultRowHeight="12.75"/>
  <cols>
    <col min="1" max="1" width="8.57421875" style="0" customWidth="1"/>
    <col min="2" max="3" width="7.28125" style="0" customWidth="1"/>
    <col min="4" max="4" width="14.57421875" style="0" customWidth="1"/>
    <col min="5" max="5" width="12.8515625" style="0" customWidth="1"/>
    <col min="6" max="6" width="9.8515625" style="0" customWidth="1"/>
    <col min="7" max="7" width="14.57421875" style="0" customWidth="1"/>
    <col min="8" max="8" width="12.8515625" style="0" customWidth="1"/>
    <col min="9" max="9" width="9.8515625" style="0" customWidth="1"/>
    <col min="10" max="11" width="18.00390625" style="0" customWidth="1"/>
    <col min="12" max="12" width="9.8515625" style="0" customWidth="1"/>
    <col min="13" max="14" width="18.00390625" style="0" customWidth="1"/>
    <col min="15" max="15" width="9.8515625" style="0" customWidth="1"/>
    <col min="16" max="16" width="6.00390625" style="0" customWidth="1"/>
    <col min="17" max="17" width="4.8515625" style="0" customWidth="1"/>
    <col min="18" max="18" width="4.57421875" style="0" customWidth="1"/>
    <col min="19" max="19" width="9.140625" style="0" customWidth="1"/>
    <col min="20" max="20" width="11.57421875" style="0" customWidth="1"/>
    <col min="21" max="21" width="12.140625" style="0" customWidth="1"/>
    <col min="22" max="22" width="10.00390625" style="0" customWidth="1"/>
  </cols>
  <sheetData>
    <row r="1" spans="1:22" ht="12.75">
      <c r="A1" s="83" t="s">
        <v>188</v>
      </c>
      <c r="B1" s="83" t="s">
        <v>189</v>
      </c>
      <c r="C1" s="83"/>
      <c r="D1" s="83" t="s">
        <v>102</v>
      </c>
      <c r="E1" s="83"/>
      <c r="F1" s="83"/>
      <c r="G1" s="83" t="s">
        <v>190</v>
      </c>
      <c r="H1" s="83"/>
      <c r="I1" s="83"/>
      <c r="J1" s="83" t="s">
        <v>191</v>
      </c>
      <c r="K1" s="83"/>
      <c r="L1" s="83"/>
      <c r="M1" s="83" t="s">
        <v>192</v>
      </c>
      <c r="N1" s="83"/>
      <c r="O1" s="83"/>
      <c r="P1" s="83" t="s">
        <v>193</v>
      </c>
      <c r="Q1" s="83"/>
      <c r="R1" s="83"/>
      <c r="S1" s="84" t="s">
        <v>188</v>
      </c>
      <c r="T1" s="84" t="s">
        <v>194</v>
      </c>
      <c r="U1" s="84"/>
      <c r="V1" s="84"/>
    </row>
    <row r="2" spans="1:22" ht="12.75">
      <c r="A2" s="83"/>
      <c r="B2" s="51" t="s">
        <v>195</v>
      </c>
      <c r="C2" s="51" t="s">
        <v>196</v>
      </c>
      <c r="D2" s="51" t="s">
        <v>197</v>
      </c>
      <c r="E2" s="51" t="s">
        <v>198</v>
      </c>
      <c r="F2" s="51" t="s">
        <v>199</v>
      </c>
      <c r="G2" s="51" t="s">
        <v>197</v>
      </c>
      <c r="H2" s="51" t="s">
        <v>198</v>
      </c>
      <c r="I2" s="51" t="s">
        <v>199</v>
      </c>
      <c r="J2" s="51" t="s">
        <v>197</v>
      </c>
      <c r="K2" s="51" t="s">
        <v>198</v>
      </c>
      <c r="L2" s="51" t="s">
        <v>199</v>
      </c>
      <c r="M2" s="51" t="s">
        <v>197</v>
      </c>
      <c r="N2" s="51" t="s">
        <v>198</v>
      </c>
      <c r="O2" s="51" t="s">
        <v>199</v>
      </c>
      <c r="P2" s="53" t="s">
        <v>197</v>
      </c>
      <c r="Q2" s="53" t="s">
        <v>198</v>
      </c>
      <c r="R2" s="51" t="s">
        <v>199</v>
      </c>
      <c r="S2" s="84"/>
      <c r="T2" s="52" t="s">
        <v>197</v>
      </c>
      <c r="U2" s="52" t="s">
        <v>198</v>
      </c>
      <c r="V2" s="52" t="s">
        <v>199</v>
      </c>
    </row>
    <row r="3" spans="1:22" ht="15.75" customHeight="1">
      <c r="A3" s="54" t="s">
        <v>17</v>
      </c>
      <c r="B3" s="54" t="s">
        <v>200</v>
      </c>
      <c r="C3" s="55" t="s">
        <v>201</v>
      </c>
      <c r="D3" s="55" t="s">
        <v>202</v>
      </c>
      <c r="E3" s="55" t="s">
        <v>203</v>
      </c>
      <c r="F3" s="55" t="s">
        <v>204</v>
      </c>
      <c r="G3" s="55" t="s">
        <v>202</v>
      </c>
      <c r="H3" s="55" t="s">
        <v>203</v>
      </c>
      <c r="I3" s="55" t="s">
        <v>204</v>
      </c>
      <c r="J3" s="56">
        <v>2.7547661524200198</v>
      </c>
      <c r="K3" s="56">
        <v>1.3997229932848199</v>
      </c>
      <c r="L3" s="54">
        <v>1</v>
      </c>
      <c r="M3" s="57">
        <v>2.75476615242003</v>
      </c>
      <c r="N3" s="55">
        <v>1.39972299328483</v>
      </c>
      <c r="O3" s="55">
        <v>1</v>
      </c>
      <c r="P3" s="56">
        <v>2.7547661524200198</v>
      </c>
      <c r="Q3" s="56">
        <v>1.3997229932848199</v>
      </c>
      <c r="R3" s="54">
        <v>1</v>
      </c>
      <c r="S3" s="58" t="s">
        <v>17</v>
      </c>
      <c r="T3" s="59">
        <v>2.75477</v>
      </c>
      <c r="U3" s="59">
        <v>1.39972</v>
      </c>
      <c r="V3" s="9">
        <v>1</v>
      </c>
    </row>
    <row r="4" spans="1:22" ht="13.5">
      <c r="A4" s="54" t="s">
        <v>19</v>
      </c>
      <c r="B4" s="54" t="s">
        <v>200</v>
      </c>
      <c r="C4" s="54" t="s">
        <v>200</v>
      </c>
      <c r="D4" s="54" t="s">
        <v>205</v>
      </c>
      <c r="E4" s="54" t="s">
        <v>206</v>
      </c>
      <c r="F4" s="54" t="s">
        <v>207</v>
      </c>
      <c r="G4" s="54" t="s">
        <v>205</v>
      </c>
      <c r="H4" s="54" t="s">
        <v>206</v>
      </c>
      <c r="I4" s="54" t="s">
        <v>207</v>
      </c>
      <c r="J4" s="57">
        <v>108.610146921865</v>
      </c>
      <c r="K4" s="57">
        <v>10.4216192082547</v>
      </c>
      <c r="L4" s="54">
        <v>1</v>
      </c>
      <c r="M4" s="56">
        <v>108.610146921865</v>
      </c>
      <c r="N4" s="54">
        <v>10.4216192082548</v>
      </c>
      <c r="O4" s="54">
        <v>1</v>
      </c>
      <c r="P4" s="57">
        <v>108.610146921865</v>
      </c>
      <c r="Q4" s="57">
        <v>10.4216192082547</v>
      </c>
      <c r="R4" s="54">
        <v>1</v>
      </c>
      <c r="S4" s="58" t="s">
        <v>19</v>
      </c>
      <c r="T4" s="59">
        <v>108.61</v>
      </c>
      <c r="U4" s="59">
        <v>10.4216</v>
      </c>
      <c r="V4" s="9">
        <v>1</v>
      </c>
    </row>
    <row r="5" spans="1:22" ht="13.5">
      <c r="A5" s="54" t="s">
        <v>21</v>
      </c>
      <c r="B5" s="54" t="s">
        <v>200</v>
      </c>
      <c r="C5" s="54" t="s">
        <v>201</v>
      </c>
      <c r="D5" s="54" t="s">
        <v>208</v>
      </c>
      <c r="E5" s="54" t="s">
        <v>209</v>
      </c>
      <c r="F5" s="54" t="s">
        <v>210</v>
      </c>
      <c r="G5" s="54" t="s">
        <v>208</v>
      </c>
      <c r="H5" s="54" t="s">
        <v>209</v>
      </c>
      <c r="I5" s="54" t="s">
        <v>210</v>
      </c>
      <c r="J5" s="57">
        <v>4.97223796301543</v>
      </c>
      <c r="K5" s="57">
        <v>5.22223796301543</v>
      </c>
      <c r="L5" s="54">
        <v>1</v>
      </c>
      <c r="M5" s="56">
        <v>4.97223796301543</v>
      </c>
      <c r="N5" s="54">
        <v>5.22223796301543</v>
      </c>
      <c r="O5" s="54">
        <v>1</v>
      </c>
      <c r="P5" s="57">
        <v>4.97223796301543</v>
      </c>
      <c r="Q5" s="57">
        <v>5.22223796301543</v>
      </c>
      <c r="R5" s="54">
        <v>1</v>
      </c>
      <c r="S5" s="58" t="s">
        <v>21</v>
      </c>
      <c r="T5" s="59">
        <v>4.97224</v>
      </c>
      <c r="U5" s="59">
        <v>5.22224</v>
      </c>
      <c r="V5" s="9">
        <v>1</v>
      </c>
    </row>
    <row r="6" spans="1:22" ht="13.5">
      <c r="A6" s="54" t="s">
        <v>22</v>
      </c>
      <c r="B6" s="54" t="s">
        <v>201</v>
      </c>
      <c r="C6" s="55" t="s">
        <v>211</v>
      </c>
      <c r="D6" s="55" t="s">
        <v>209</v>
      </c>
      <c r="E6" s="55" t="s">
        <v>212</v>
      </c>
      <c r="F6" s="55" t="s">
        <v>213</v>
      </c>
      <c r="G6" s="55" t="s">
        <v>209</v>
      </c>
      <c r="H6" s="55" t="s">
        <v>212</v>
      </c>
      <c r="I6" s="55" t="s">
        <v>213</v>
      </c>
      <c r="J6" s="57">
        <v>63.9994900040799</v>
      </c>
      <c r="K6" s="57">
        <v>64.2494900040799</v>
      </c>
      <c r="L6" s="54">
        <v>1</v>
      </c>
      <c r="M6" s="57">
        <v>63.99949000408</v>
      </c>
      <c r="N6" s="55">
        <v>64.24949000408</v>
      </c>
      <c r="O6" s="54">
        <v>1</v>
      </c>
      <c r="P6" s="57">
        <v>63.9994900040799</v>
      </c>
      <c r="Q6" s="57">
        <v>64.2494900040799</v>
      </c>
      <c r="R6" s="54">
        <v>1</v>
      </c>
      <c r="S6" s="58" t="s">
        <v>22</v>
      </c>
      <c r="T6" s="59">
        <v>63.9995</v>
      </c>
      <c r="U6" s="59">
        <v>64.2495</v>
      </c>
      <c r="V6" s="9">
        <v>1</v>
      </c>
    </row>
    <row r="7" spans="1:22" ht="13.5">
      <c r="A7" s="54" t="s">
        <v>24</v>
      </c>
      <c r="B7" s="54" t="s">
        <v>214</v>
      </c>
      <c r="C7" s="54" t="s">
        <v>215</v>
      </c>
      <c r="D7" s="54">
        <v>1</v>
      </c>
      <c r="E7" s="54">
        <v>2</v>
      </c>
      <c r="F7" s="54">
        <v>4</v>
      </c>
      <c r="G7" s="54">
        <v>1</v>
      </c>
      <c r="H7" s="54">
        <v>2</v>
      </c>
      <c r="I7" s="54">
        <v>4</v>
      </c>
      <c r="J7" s="56">
        <v>0.25</v>
      </c>
      <c r="K7" s="57">
        <v>0.5</v>
      </c>
      <c r="L7" s="54">
        <v>1</v>
      </c>
      <c r="M7" s="56">
        <v>0.25</v>
      </c>
      <c r="N7" s="54">
        <v>0.5</v>
      </c>
      <c r="O7" s="54">
        <v>1</v>
      </c>
      <c r="P7" s="56">
        <v>0.25</v>
      </c>
      <c r="Q7" s="57">
        <v>0.5</v>
      </c>
      <c r="R7" s="54">
        <v>1</v>
      </c>
      <c r="S7" s="58" t="s">
        <v>24</v>
      </c>
      <c r="T7" s="9">
        <v>0.25</v>
      </c>
      <c r="U7" s="59">
        <v>0.5</v>
      </c>
      <c r="V7" s="9">
        <v>1</v>
      </c>
    </row>
    <row r="8" spans="1:22" ht="13.5">
      <c r="A8" s="54" t="s">
        <v>26</v>
      </c>
      <c r="B8" s="54" t="s">
        <v>216</v>
      </c>
      <c r="C8" s="54" t="s">
        <v>217</v>
      </c>
      <c r="D8" s="54">
        <v>1</v>
      </c>
      <c r="E8" s="54">
        <v>2</v>
      </c>
      <c r="F8" s="54">
        <v>4</v>
      </c>
      <c r="G8" s="54">
        <v>1</v>
      </c>
      <c r="H8" s="54">
        <v>2</v>
      </c>
      <c r="I8" s="54">
        <v>4</v>
      </c>
      <c r="J8" s="56">
        <v>0.25</v>
      </c>
      <c r="K8" s="57">
        <v>0.5</v>
      </c>
      <c r="L8" s="54">
        <v>1</v>
      </c>
      <c r="M8" s="56">
        <v>0.25</v>
      </c>
      <c r="N8" s="54">
        <v>0.5</v>
      </c>
      <c r="O8" s="54">
        <v>1</v>
      </c>
      <c r="P8" s="56">
        <v>0.25</v>
      </c>
      <c r="Q8" s="57">
        <v>0.5</v>
      </c>
      <c r="R8" s="54">
        <v>1</v>
      </c>
      <c r="S8" s="58" t="s">
        <v>26</v>
      </c>
      <c r="T8" s="9">
        <v>0.25</v>
      </c>
      <c r="U8" s="59">
        <v>0.5</v>
      </c>
      <c r="V8" s="9">
        <v>1</v>
      </c>
    </row>
    <row r="9" spans="1:22" ht="12.75">
      <c r="A9" s="54"/>
      <c r="B9" s="54"/>
      <c r="C9" s="54"/>
      <c r="D9" s="54"/>
      <c r="E9" s="54"/>
      <c r="F9" s="54"/>
      <c r="G9" s="54"/>
      <c r="H9" s="60"/>
      <c r="I9" s="55"/>
      <c r="J9" s="61">
        <v>5950.63859941833</v>
      </c>
      <c r="K9" s="61">
        <v>1223.61177702908</v>
      </c>
      <c r="L9" s="62">
        <v>1</v>
      </c>
      <c r="M9" s="63">
        <f>PRODUCT(M3:M8)</f>
        <v>5950.63859941834</v>
      </c>
      <c r="N9" s="63">
        <f>PRODUCT(N3:N8)</f>
        <v>1223.6117770290905</v>
      </c>
      <c r="O9" s="62">
        <f>PRODUCT(O3:O8)</f>
        <v>1</v>
      </c>
      <c r="P9" s="61">
        <v>5950.63859941833</v>
      </c>
      <c r="Q9" s="61">
        <v>1223.61177702908</v>
      </c>
      <c r="R9" s="62">
        <v>1</v>
      </c>
      <c r="S9" s="9"/>
      <c r="T9" s="9">
        <v>5950.639</v>
      </c>
      <c r="U9" s="9">
        <v>1223.612</v>
      </c>
      <c r="V9" s="9">
        <v>1</v>
      </c>
    </row>
    <row r="10" spans="1:18" ht="12.75">
      <c r="A10" s="64"/>
      <c r="B10" s="64"/>
      <c r="C10" s="64"/>
      <c r="D10" s="64"/>
      <c r="E10" s="64"/>
      <c r="F10" s="64"/>
      <c r="G10" s="64"/>
      <c r="H10" s="65"/>
      <c r="I10" s="66"/>
      <c r="J10" s="67"/>
      <c r="K10" s="67"/>
      <c r="L10" s="68"/>
      <c r="M10" s="69"/>
      <c r="N10" s="69"/>
      <c r="O10" s="68"/>
      <c r="P10" s="67"/>
      <c r="Q10" s="67"/>
      <c r="R10" s="68"/>
    </row>
    <row r="11" spans="1:18" ht="12.75">
      <c r="A11" s="64"/>
      <c r="B11" s="64"/>
      <c r="C11" s="64"/>
      <c r="D11" s="64"/>
      <c r="E11" s="64"/>
      <c r="F11" s="64"/>
      <c r="G11" s="64"/>
      <c r="H11" s="65"/>
      <c r="I11" s="66"/>
      <c r="J11" s="67"/>
      <c r="K11" s="67"/>
      <c r="L11" s="68"/>
      <c r="M11" s="69"/>
      <c r="N11" s="69"/>
      <c r="O11" s="68"/>
      <c r="P11" s="67"/>
      <c r="Q11" s="67"/>
      <c r="R11" s="68"/>
    </row>
    <row r="12" spans="1:18" ht="12.75">
      <c r="A12" s="64"/>
      <c r="B12" s="64"/>
      <c r="C12" s="64"/>
      <c r="D12" s="64"/>
      <c r="E12" s="64"/>
      <c r="F12" s="64"/>
      <c r="G12" s="64"/>
      <c r="H12" s="65"/>
      <c r="I12" s="66"/>
      <c r="J12" s="67"/>
      <c r="K12" s="67"/>
      <c r="L12" s="68"/>
      <c r="M12" s="69"/>
      <c r="N12" s="69"/>
      <c r="O12" s="68"/>
      <c r="P12" s="67"/>
      <c r="Q12" s="67"/>
      <c r="R12" s="68"/>
    </row>
    <row r="13" spans="1:18" ht="12.75">
      <c r="A13" s="64"/>
      <c r="B13" s="64"/>
      <c r="C13" s="64"/>
      <c r="D13" s="64"/>
      <c r="E13" s="64"/>
      <c r="F13" s="64"/>
      <c r="G13" s="64"/>
      <c r="H13" s="65"/>
      <c r="I13" s="66"/>
      <c r="J13" s="67"/>
      <c r="K13" s="67"/>
      <c r="L13" s="68"/>
      <c r="M13" s="69"/>
      <c r="N13" s="69"/>
      <c r="O13" s="68"/>
      <c r="P13" s="67"/>
      <c r="Q13" s="67"/>
      <c r="R13" s="68"/>
    </row>
    <row r="15" spans="1:22" s="71" customFormat="1" ht="12.75">
      <c r="A15" s="83" t="s">
        <v>188</v>
      </c>
      <c r="B15" s="83" t="s">
        <v>189</v>
      </c>
      <c r="C15" s="83"/>
      <c r="D15" s="83" t="s">
        <v>218</v>
      </c>
      <c r="E15" s="83"/>
      <c r="F15" s="83"/>
      <c r="G15" s="83" t="s">
        <v>219</v>
      </c>
      <c r="H15" s="83"/>
      <c r="I15" s="83"/>
      <c r="J15" s="83" t="s">
        <v>220</v>
      </c>
      <c r="K15" s="83"/>
      <c r="L15" s="83"/>
      <c r="M15" s="83" t="s">
        <v>221</v>
      </c>
      <c r="N15" s="83"/>
      <c r="O15" s="83"/>
      <c r="P15" s="70"/>
      <c r="S15" s="84" t="s">
        <v>188</v>
      </c>
      <c r="T15" s="84" t="s">
        <v>222</v>
      </c>
      <c r="U15" s="84"/>
      <c r="V15" s="84"/>
    </row>
    <row r="16" spans="1:22" s="71" customFormat="1" ht="12.75">
      <c r="A16" s="83"/>
      <c r="B16" s="51" t="s">
        <v>195</v>
      </c>
      <c r="C16" s="51" t="s">
        <v>196</v>
      </c>
      <c r="D16" s="51" t="s">
        <v>197</v>
      </c>
      <c r="E16" s="51" t="s">
        <v>198</v>
      </c>
      <c r="F16" s="51" t="s">
        <v>199</v>
      </c>
      <c r="G16" s="51" t="s">
        <v>197</v>
      </c>
      <c r="H16" s="51" t="s">
        <v>198</v>
      </c>
      <c r="I16" s="51" t="s">
        <v>199</v>
      </c>
      <c r="J16" s="51" t="s">
        <v>197</v>
      </c>
      <c r="K16" s="51" t="s">
        <v>198</v>
      </c>
      <c r="L16" s="51" t="s">
        <v>199</v>
      </c>
      <c r="M16" s="51" t="s">
        <v>197</v>
      </c>
      <c r="N16" s="51" t="s">
        <v>198</v>
      </c>
      <c r="O16" s="51" t="s">
        <v>199</v>
      </c>
      <c r="P16" s="70"/>
      <c r="S16" s="84"/>
      <c r="T16" s="52" t="s">
        <v>197</v>
      </c>
      <c r="U16" s="52" t="s">
        <v>198</v>
      </c>
      <c r="V16" s="52" t="s">
        <v>199</v>
      </c>
    </row>
    <row r="17" spans="1:22" s="73" customFormat="1" ht="27.75" customHeight="1">
      <c r="A17" s="54" t="s">
        <v>17</v>
      </c>
      <c r="B17" s="54" t="s">
        <v>201</v>
      </c>
      <c r="C17" s="55" t="s">
        <v>201</v>
      </c>
      <c r="D17" s="55" t="s">
        <v>202</v>
      </c>
      <c r="E17" s="55" t="s">
        <v>203</v>
      </c>
      <c r="F17" s="55" t="s">
        <v>204</v>
      </c>
      <c r="G17" s="55" t="s">
        <v>223</v>
      </c>
      <c r="H17" s="55" t="s">
        <v>224</v>
      </c>
      <c r="I17" s="55">
        <v>1</v>
      </c>
      <c r="J17" s="55">
        <f>1/4+(1+2*0.03)/(8*(0.03+(1-0.03)*0.254254))+(1+2*0.03)/(8*(0.03+(1-0.03)*0.306306))+(1+0.03)*(1+2*0.03)/(8*(0.03+(1-0.03)*0.254254)*(0.03+(1-0.03)*0.306306))</f>
        <v>2.642231485509929</v>
      </c>
      <c r="K17" s="55">
        <f>1/2+(1+2*0.03)/(8*(0.03+(1-0.03)*0.254254))+(1+2*0.03)/(8*(0.03+(1-0.03)*0.306306))</f>
        <v>1.3840394819715351</v>
      </c>
      <c r="L17" s="55">
        <v>1</v>
      </c>
      <c r="M17" s="55">
        <v>2.64223148550993</v>
      </c>
      <c r="N17" s="55">
        <v>1.38403948197153</v>
      </c>
      <c r="O17" s="55">
        <v>1</v>
      </c>
      <c r="P17" s="72"/>
      <c r="S17" s="58" t="s">
        <v>17</v>
      </c>
      <c r="T17" s="80">
        <v>2.64223148550992</v>
      </c>
      <c r="U17" s="80">
        <v>1.38403948197153</v>
      </c>
      <c r="V17" s="9">
        <v>1</v>
      </c>
    </row>
    <row r="18" spans="1:22" s="73" customFormat="1" ht="27" customHeight="1">
      <c r="A18" s="54" t="s">
        <v>19</v>
      </c>
      <c r="B18" s="54" t="s">
        <v>200</v>
      </c>
      <c r="C18" s="54" t="s">
        <v>200</v>
      </c>
      <c r="D18" s="54" t="s">
        <v>205</v>
      </c>
      <c r="E18" s="54" t="s">
        <v>206</v>
      </c>
      <c r="F18" s="54" t="s">
        <v>207</v>
      </c>
      <c r="G18" s="55" t="s">
        <v>225</v>
      </c>
      <c r="H18" s="55" t="s">
        <v>226</v>
      </c>
      <c r="I18" s="55">
        <v>1</v>
      </c>
      <c r="J18" s="55">
        <f>1/4+(1+2*0.03)/(2*(3*0.03+(1-0.03)*0.050395))+(1+0.03)*(1+2*0.03)/(4*(2*0.03+(1-0.03)*0.050395)*(3*0.03+(1-0.03)*0.050395))</f>
        <v>22.1159772110121</v>
      </c>
      <c r="K18" s="55">
        <f>1/2+(1+2*0.03)/(2*(3*0.03+(1-0.03)*0.050395))</f>
        <v>4.316157683635488</v>
      </c>
      <c r="L18" s="55">
        <v>1</v>
      </c>
      <c r="M18" s="54">
        <v>22.1159772110121</v>
      </c>
      <c r="N18" s="54">
        <v>4.31615768363549</v>
      </c>
      <c r="O18" s="55">
        <v>1</v>
      </c>
      <c r="P18" s="72"/>
      <c r="S18" s="58" t="s">
        <v>19</v>
      </c>
      <c r="T18" s="80">
        <v>22.115977211012</v>
      </c>
      <c r="U18" s="80">
        <v>4.31615768363548</v>
      </c>
      <c r="V18" s="9">
        <v>1</v>
      </c>
    </row>
    <row r="19" spans="1:22" s="73" customFormat="1" ht="24" customHeight="1">
      <c r="A19" s="54" t="s">
        <v>21</v>
      </c>
      <c r="B19" s="54" t="s">
        <v>200</v>
      </c>
      <c r="C19" s="54" t="s">
        <v>201</v>
      </c>
      <c r="D19" s="54" t="s">
        <v>208</v>
      </c>
      <c r="E19" s="54" t="s">
        <v>209</v>
      </c>
      <c r="F19" s="54" t="s">
        <v>210</v>
      </c>
      <c r="G19" s="55" t="s">
        <v>227</v>
      </c>
      <c r="H19" s="55" t="s">
        <v>228</v>
      </c>
      <c r="I19" s="55">
        <v>1</v>
      </c>
      <c r="J19" s="55">
        <f>1/4+(1+2*0.03)/(4*(2*0.03+(1-0.03)*0.052941))</f>
        <v>2.6298240492804985</v>
      </c>
      <c r="K19" s="55">
        <f>1/2+(1+2*0.03)/(4*(2*0.03+(1-0.03)*0.052941))</f>
        <v>2.8798240492804985</v>
      </c>
      <c r="L19" s="55">
        <v>1</v>
      </c>
      <c r="M19" s="54">
        <v>2.6298240492805</v>
      </c>
      <c r="N19" s="54">
        <v>2.8798240492805</v>
      </c>
      <c r="O19" s="55">
        <v>1</v>
      </c>
      <c r="P19" s="72"/>
      <c r="S19" s="58" t="s">
        <v>21</v>
      </c>
      <c r="T19" s="80">
        <v>2.62982404928049</v>
      </c>
      <c r="U19" s="80">
        <v>2.87982404928049</v>
      </c>
      <c r="V19" s="9">
        <v>1</v>
      </c>
    </row>
    <row r="20" spans="1:22" s="73" customFormat="1" ht="21" customHeight="1">
      <c r="A20" s="54" t="s">
        <v>22</v>
      </c>
      <c r="B20" s="54" t="s">
        <v>201</v>
      </c>
      <c r="C20" s="55" t="s">
        <v>211</v>
      </c>
      <c r="D20" s="55" t="s">
        <v>209</v>
      </c>
      <c r="E20" s="55" t="s">
        <v>212</v>
      </c>
      <c r="F20" s="55" t="s">
        <v>213</v>
      </c>
      <c r="G20" s="55" t="s">
        <v>229</v>
      </c>
      <c r="H20" s="55" t="s">
        <v>230</v>
      </c>
      <c r="I20" s="55">
        <v>1</v>
      </c>
      <c r="J20" s="55">
        <f>1/4+(1+2*0.03)/(8*(0.03+(1-0.03)*0.0019608))</f>
        <v>4.403347742472128</v>
      </c>
      <c r="K20" s="55">
        <f>1/2+(1+2*0.03)/(8*(0.03+(1-0.03)*0.0019608))</f>
        <v>4.653347742472128</v>
      </c>
      <c r="L20" s="55">
        <v>1</v>
      </c>
      <c r="M20" s="54">
        <v>4.40334774247213</v>
      </c>
      <c r="N20" s="54">
        <v>4.65334774247213</v>
      </c>
      <c r="O20" s="55">
        <v>1</v>
      </c>
      <c r="P20" s="72"/>
      <c r="S20" s="58" t="s">
        <v>22</v>
      </c>
      <c r="T20" s="80">
        <v>4.40334776723412</v>
      </c>
      <c r="U20" s="80">
        <v>4.65334776723412</v>
      </c>
      <c r="V20" s="9">
        <v>1</v>
      </c>
    </row>
    <row r="21" spans="1:22" s="73" customFormat="1" ht="13.5">
      <c r="A21" s="54" t="s">
        <v>24</v>
      </c>
      <c r="B21" s="54" t="s">
        <v>214</v>
      </c>
      <c r="C21" s="54" t="s">
        <v>215</v>
      </c>
      <c r="D21" s="54">
        <v>1</v>
      </c>
      <c r="E21" s="54">
        <v>2</v>
      </c>
      <c r="F21" s="54">
        <v>4</v>
      </c>
      <c r="G21" s="74" t="s">
        <v>231</v>
      </c>
      <c r="H21" s="74" t="s">
        <v>232</v>
      </c>
      <c r="I21" s="55">
        <v>1</v>
      </c>
      <c r="J21" s="55">
        <f>1/4</f>
        <v>0.25</v>
      </c>
      <c r="K21" s="55">
        <f>1/2</f>
        <v>0.5</v>
      </c>
      <c r="L21" s="55">
        <v>1</v>
      </c>
      <c r="M21" s="54">
        <v>0.25</v>
      </c>
      <c r="N21" s="54">
        <v>0.5</v>
      </c>
      <c r="O21" s="55">
        <v>1</v>
      </c>
      <c r="P21" s="72"/>
      <c r="S21" s="58" t="s">
        <v>24</v>
      </c>
      <c r="T21" s="9">
        <v>0.25</v>
      </c>
      <c r="U21" s="59">
        <v>0.5</v>
      </c>
      <c r="V21" s="9">
        <v>1</v>
      </c>
    </row>
    <row r="22" spans="1:22" s="73" customFormat="1" ht="13.5">
      <c r="A22" s="54" t="s">
        <v>26</v>
      </c>
      <c r="B22" s="54" t="s">
        <v>216</v>
      </c>
      <c r="C22" s="54" t="s">
        <v>217</v>
      </c>
      <c r="D22" s="54">
        <v>1</v>
      </c>
      <c r="E22" s="54">
        <v>2</v>
      </c>
      <c r="F22" s="54">
        <v>4</v>
      </c>
      <c r="G22" s="74" t="s">
        <v>231</v>
      </c>
      <c r="H22" s="74" t="s">
        <v>232</v>
      </c>
      <c r="I22" s="55">
        <v>1</v>
      </c>
      <c r="J22" s="55">
        <f>1/4</f>
        <v>0.25</v>
      </c>
      <c r="K22" s="55">
        <f>1/2</f>
        <v>0.5</v>
      </c>
      <c r="L22" s="55">
        <v>1</v>
      </c>
      <c r="M22" s="54">
        <v>0.25</v>
      </c>
      <c r="N22" s="54">
        <v>0.5</v>
      </c>
      <c r="O22" s="55">
        <v>1</v>
      </c>
      <c r="P22" s="72"/>
      <c r="S22" s="58" t="s">
        <v>26</v>
      </c>
      <c r="T22" s="59">
        <v>0.25</v>
      </c>
      <c r="U22" s="59">
        <v>0.5</v>
      </c>
      <c r="V22" s="9">
        <v>1</v>
      </c>
    </row>
    <row r="23" spans="1:22" s="73" customFormat="1" ht="12.75">
      <c r="A23" s="54"/>
      <c r="B23" s="54"/>
      <c r="C23" s="54"/>
      <c r="D23" s="54"/>
      <c r="E23" s="54"/>
      <c r="F23" s="54"/>
      <c r="G23" s="54"/>
      <c r="H23" s="54"/>
      <c r="I23" s="54"/>
      <c r="J23" s="62">
        <f>PRODUCT(J17:J22)</f>
        <v>42.292824594147966</v>
      </c>
      <c r="K23" s="62">
        <f>PRODUCT(K17:K22)</f>
        <v>20.01323306416097</v>
      </c>
      <c r="L23" s="62">
        <v>1</v>
      </c>
      <c r="M23" s="62">
        <f>PRODUCT(M17:M22)</f>
        <v>42.29282459414802</v>
      </c>
      <c r="N23" s="62">
        <f>PRODUCT(N17:N22)</f>
        <v>20.01323306416092</v>
      </c>
      <c r="O23" s="62">
        <f>PRODUCT(O17:O22)</f>
        <v>1</v>
      </c>
      <c r="P23" s="72"/>
      <c r="S23" s="78" t="s">
        <v>233</v>
      </c>
      <c r="T23" s="78">
        <f>T17*T18*T19*T20*T21*T22</f>
        <v>42.292824831978955</v>
      </c>
      <c r="U23" s="78">
        <f>U17*U18*U19*U20*U21*U22</f>
        <v>20.013233170657788</v>
      </c>
      <c r="V23" s="78">
        <v>1</v>
      </c>
    </row>
  </sheetData>
  <sheetProtection selectLockedCells="1" selectUnlockedCells="1"/>
  <mergeCells count="17">
    <mergeCell ref="T1:V1"/>
    <mergeCell ref="A15:A16"/>
    <mergeCell ref="B15:C15"/>
    <mergeCell ref="D15:F15"/>
    <mergeCell ref="G15:I15"/>
    <mergeCell ref="J15:L15"/>
    <mergeCell ref="M15:O15"/>
    <mergeCell ref="S15:S16"/>
    <mergeCell ref="T15:V15"/>
    <mergeCell ref="J1:L1"/>
    <mergeCell ref="M1:O1"/>
    <mergeCell ref="P1:R1"/>
    <mergeCell ref="S1:S2"/>
    <mergeCell ref="A1:A2"/>
    <mergeCell ref="B1:C1"/>
    <mergeCell ref="D1:F1"/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Kling, Daniel</dc:creator>
  <cp:keywords/>
  <dc:description/>
  <cp:lastModifiedBy>Daniel</cp:lastModifiedBy>
  <dcterms:created xsi:type="dcterms:W3CDTF">2013-11-25T13:58:25Z</dcterms:created>
  <dcterms:modified xsi:type="dcterms:W3CDTF">2014-06-17T07:35:14Z</dcterms:modified>
  <cp:category/>
  <cp:version/>
  <cp:contentType/>
  <cp:contentStatus/>
</cp:coreProperties>
</file>